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orminternational.sharepoint.com/Gedeelde  documenten/Data/1. Projecten/P23004 PFF Carbon Workshop_EB/Implementation/Documents and tools/Updated guiding document and tools/"/>
    </mc:Choice>
  </mc:AlternateContent>
  <xr:revisionPtr revIDLastSave="241" documentId="13_ncr:1_{F0081EFA-3776-478B-BC1D-86C2705DCD75}" xr6:coauthVersionLast="47" xr6:coauthVersionMax="47" xr10:uidLastSave="{781B4B8D-2676-4326-AB40-2DB062F5D1E8}"/>
  <workbookProtection workbookAlgorithmName="SHA-512" workbookHashValue="PN6ic95k+9vrhIkOFP9WkWl7B1Z+elUYvNkZr28JjCwVwxbOoF5nCKGPgH/9DkryXJY/1mqgdx7VhLnAku+22g==" workbookSaltValue="ywmuI91l7Hqm1Ydf8uJBTw==" workbookSpinCount="100000" lockStructure="1"/>
  <bookViews>
    <workbookView xWindow="-120" yWindow="-120" windowWidth="29040" windowHeight="15840" activeTab="3" xr2:uid="{B443EAC2-8FCB-40BF-BA35-215B77EBD24F}"/>
  </bookViews>
  <sheets>
    <sheet name="Cover" sheetId="5" r:id="rId1"/>
    <sheet name="Input" sheetId="2" r:id="rId2"/>
    <sheet name="REDD" sheetId="1" r:id="rId3"/>
    <sheet name="IFM" sheetId="4" r:id="rId4"/>
  </sheets>
  <definedNames>
    <definedName name="Contingency">Input!$D$33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0" i="1" l="1"/>
  <c r="D65" i="1"/>
  <c r="D17" i="1"/>
  <c r="B31" i="4" l="1"/>
  <c r="F9" i="4"/>
  <c r="F35" i="4" s="1"/>
  <c r="E9" i="4"/>
  <c r="E10" i="4" s="1"/>
  <c r="B60" i="4"/>
  <c r="B59" i="4"/>
  <c r="B58" i="4"/>
  <c r="B57" i="4"/>
  <c r="B56" i="4"/>
  <c r="B55" i="4"/>
  <c r="B54" i="4"/>
  <c r="E51" i="4"/>
  <c r="B48" i="4"/>
  <c r="B47" i="4"/>
  <c r="B46" i="4"/>
  <c r="B45" i="4"/>
  <c r="B44" i="4"/>
  <c r="B43" i="4"/>
  <c r="B42" i="4"/>
  <c r="B41" i="4"/>
  <c r="E39" i="4"/>
  <c r="B35" i="4"/>
  <c r="B30" i="4"/>
  <c r="B29" i="4"/>
  <c r="B28" i="4"/>
  <c r="B24" i="4"/>
  <c r="B23" i="4"/>
  <c r="E12" i="4"/>
  <c r="E33" i="4" s="1"/>
  <c r="E3" i="4"/>
  <c r="F3" i="4" s="1"/>
  <c r="E42" i="1"/>
  <c r="E12" i="1"/>
  <c r="P21" i="2"/>
  <c r="Q21" i="2" s="1"/>
  <c r="M21" i="2"/>
  <c r="N21" i="2" s="1"/>
  <c r="E54" i="1"/>
  <c r="B38" i="1"/>
  <c r="B34" i="1"/>
  <c r="B28" i="1"/>
  <c r="B26" i="1"/>
  <c r="B58" i="1"/>
  <c r="B59" i="1"/>
  <c r="B60" i="1"/>
  <c r="B61" i="1"/>
  <c r="B62" i="1"/>
  <c r="B63" i="1"/>
  <c r="B57" i="1"/>
  <c r="B45" i="1"/>
  <c r="B46" i="1"/>
  <c r="B47" i="1"/>
  <c r="B48" i="1"/>
  <c r="B49" i="1"/>
  <c r="B50" i="1"/>
  <c r="B51" i="1"/>
  <c r="B44" i="1"/>
  <c r="B33" i="1"/>
  <c r="B32" i="1"/>
  <c r="E9" i="1"/>
  <c r="E37" i="1" s="1"/>
  <c r="E3" i="1"/>
  <c r="D72" i="2"/>
  <c r="D71" i="2"/>
  <c r="D70" i="2"/>
  <c r="D69" i="2"/>
  <c r="D68" i="2"/>
  <c r="D67" i="2"/>
  <c r="D66" i="2"/>
  <c r="D61" i="2"/>
  <c r="D60" i="2"/>
  <c r="D59" i="2"/>
  <c r="D58" i="2"/>
  <c r="D57" i="2"/>
  <c r="D56" i="2"/>
  <c r="D55" i="2"/>
  <c r="D54" i="2"/>
  <c r="D53" i="2"/>
  <c r="D65" i="2"/>
  <c r="D64" i="2"/>
  <c r="D52" i="2"/>
  <c r="E15" i="1" l="1"/>
  <c r="E27" i="1"/>
  <c r="E4" i="4"/>
  <c r="E28" i="4" s="1"/>
  <c r="F4" i="4"/>
  <c r="F28" i="4" s="1"/>
  <c r="G3" i="4"/>
  <c r="E35" i="4"/>
  <c r="F34" i="4"/>
  <c r="E34" i="4"/>
  <c r="F10" i="4"/>
  <c r="E23" i="4"/>
  <c r="F23" i="4"/>
  <c r="F15" i="4"/>
  <c r="E15" i="4"/>
  <c r="E36" i="1"/>
  <c r="E4" i="1"/>
  <c r="E32" i="1" s="1"/>
  <c r="M22" i="2"/>
  <c r="M23" i="2" s="1"/>
  <c r="M24" i="2" s="1"/>
  <c r="P22" i="2"/>
  <c r="E38" i="1"/>
  <c r="E26" i="1"/>
  <c r="E10" i="1"/>
  <c r="F3" i="1"/>
  <c r="F4" i="1" l="1"/>
  <c r="F32" i="1" s="1"/>
  <c r="F27" i="1"/>
  <c r="E35" i="1"/>
  <c r="G23" i="4"/>
  <c r="G4" i="4"/>
  <c r="G28" i="4" s="1"/>
  <c r="H3" i="4"/>
  <c r="H15" i="4" s="1"/>
  <c r="G15" i="4"/>
  <c r="P23" i="2"/>
  <c r="E32" i="4"/>
  <c r="Q22" i="2"/>
  <c r="F26" i="1"/>
  <c r="F15" i="1"/>
  <c r="N22" i="2"/>
  <c r="G3" i="1"/>
  <c r="H4" i="4" l="1"/>
  <c r="H28" i="4" s="1"/>
  <c r="G4" i="1"/>
  <c r="G27" i="1"/>
  <c r="H23" i="4"/>
  <c r="Q23" i="2"/>
  <c r="P24" i="2" s="1"/>
  <c r="Q24" i="2" s="1"/>
  <c r="H8" i="4" s="1"/>
  <c r="I3" i="4"/>
  <c r="I4" i="4" s="1"/>
  <c r="I28" i="4" s="1"/>
  <c r="E5" i="4"/>
  <c r="E31" i="4" s="1"/>
  <c r="H5" i="4"/>
  <c r="H31" i="4" s="1"/>
  <c r="F5" i="4"/>
  <c r="F31" i="4" s="1"/>
  <c r="G5" i="4"/>
  <c r="G31" i="4" s="1"/>
  <c r="G26" i="1"/>
  <c r="G15" i="1"/>
  <c r="E5" i="1"/>
  <c r="E33" i="1" s="1"/>
  <c r="F5" i="1"/>
  <c r="F33" i="1" s="1"/>
  <c r="G32" i="1"/>
  <c r="G5" i="1"/>
  <c r="G33" i="1" s="1"/>
  <c r="N23" i="2"/>
  <c r="H3" i="1"/>
  <c r="I15" i="4" l="1"/>
  <c r="I5" i="4"/>
  <c r="I31" i="4" s="1"/>
  <c r="H26" i="1"/>
  <c r="H27" i="1"/>
  <c r="E6" i="4"/>
  <c r="E52" i="4" s="1"/>
  <c r="F6" i="4"/>
  <c r="G6" i="4"/>
  <c r="H6" i="4"/>
  <c r="J3" i="4"/>
  <c r="J8" i="4" s="1"/>
  <c r="I23" i="4"/>
  <c r="I6" i="4"/>
  <c r="I30" i="4" s="1"/>
  <c r="I8" i="4"/>
  <c r="G8" i="4"/>
  <c r="F8" i="4"/>
  <c r="F11" i="4" s="1"/>
  <c r="F19" i="4" s="1"/>
  <c r="F18" i="4" s="1"/>
  <c r="I29" i="4"/>
  <c r="H29" i="4"/>
  <c r="F29" i="4"/>
  <c r="G29" i="4"/>
  <c r="E8" i="4"/>
  <c r="E11" i="4" s="1"/>
  <c r="E19" i="4" s="1"/>
  <c r="E29" i="4"/>
  <c r="H15" i="1"/>
  <c r="H4" i="1"/>
  <c r="H32" i="1" s="1"/>
  <c r="H5" i="1"/>
  <c r="H33" i="1" s="1"/>
  <c r="E6" i="1"/>
  <c r="G6" i="1"/>
  <c r="G34" i="1" s="1"/>
  <c r="H6" i="1"/>
  <c r="H34" i="1" s="1"/>
  <c r="F6" i="1"/>
  <c r="N24" i="2"/>
  <c r="F8" i="1" s="1"/>
  <c r="I3" i="1"/>
  <c r="I27" i="1" s="1"/>
  <c r="J5" i="4" l="1"/>
  <c r="J31" i="4" s="1"/>
  <c r="E56" i="4"/>
  <c r="E48" i="4"/>
  <c r="E58" i="4"/>
  <c r="K3" i="4"/>
  <c r="K8" i="4" s="1"/>
  <c r="J23" i="4"/>
  <c r="I38" i="4"/>
  <c r="E47" i="4"/>
  <c r="E59" i="4"/>
  <c r="E38" i="4"/>
  <c r="E44" i="4"/>
  <c r="E60" i="4"/>
  <c r="E41" i="4"/>
  <c r="E54" i="4"/>
  <c r="E30" i="4"/>
  <c r="E27" i="4" s="1"/>
  <c r="E26" i="4" s="1"/>
  <c r="D26" i="4" s="1"/>
  <c r="E43" i="4"/>
  <c r="E42" i="4"/>
  <c r="F41" i="1"/>
  <c r="F34" i="1"/>
  <c r="F31" i="1" s="1"/>
  <c r="E16" i="4"/>
  <c r="G9" i="4"/>
  <c r="G57" i="4" s="1"/>
  <c r="E45" i="4"/>
  <c r="H7" i="4"/>
  <c r="H51" i="4" s="1"/>
  <c r="E57" i="4"/>
  <c r="E46" i="4"/>
  <c r="E55" i="4"/>
  <c r="H38" i="4"/>
  <c r="H30" i="4"/>
  <c r="H27" i="4" s="1"/>
  <c r="G7" i="4"/>
  <c r="G30" i="4"/>
  <c r="G27" i="4" s="1"/>
  <c r="G38" i="4"/>
  <c r="F7" i="4"/>
  <c r="F30" i="4"/>
  <c r="F27" i="4" s="1"/>
  <c r="F55" i="4"/>
  <c r="F46" i="4"/>
  <c r="F54" i="4"/>
  <c r="F41" i="4"/>
  <c r="F57" i="4"/>
  <c r="F47" i="4"/>
  <c r="F42" i="4"/>
  <c r="F43" i="4"/>
  <c r="H9" i="4"/>
  <c r="H52" i="4" s="1"/>
  <c r="F59" i="4"/>
  <c r="F16" i="4"/>
  <c r="F60" i="4"/>
  <c r="F45" i="4"/>
  <c r="F38" i="4"/>
  <c r="F58" i="4"/>
  <c r="F48" i="4"/>
  <c r="F52" i="4"/>
  <c r="F56" i="4"/>
  <c r="F44" i="4"/>
  <c r="J6" i="4"/>
  <c r="I7" i="4" s="1"/>
  <c r="J4" i="4"/>
  <c r="J28" i="4" s="1"/>
  <c r="J15" i="4"/>
  <c r="I27" i="4"/>
  <c r="F24" i="4"/>
  <c r="E24" i="4"/>
  <c r="E18" i="4"/>
  <c r="I15" i="1"/>
  <c r="I4" i="1"/>
  <c r="I32" i="1" s="1"/>
  <c r="E34" i="1"/>
  <c r="E63" i="1"/>
  <c r="E59" i="1"/>
  <c r="E61" i="1"/>
  <c r="E57" i="1"/>
  <c r="E60" i="1"/>
  <c r="E55" i="1"/>
  <c r="E62" i="1"/>
  <c r="E58" i="1"/>
  <c r="I26" i="1"/>
  <c r="F9" i="1"/>
  <c r="E49" i="1"/>
  <c r="E46" i="1"/>
  <c r="E48" i="1"/>
  <c r="E51" i="1"/>
  <c r="E47" i="1"/>
  <c r="E50" i="1"/>
  <c r="E45" i="1"/>
  <c r="E16" i="1"/>
  <c r="E44" i="1"/>
  <c r="G41" i="1"/>
  <c r="H41" i="1"/>
  <c r="E41" i="1"/>
  <c r="H31" i="1"/>
  <c r="G7" i="1"/>
  <c r="G31" i="1"/>
  <c r="F7" i="1"/>
  <c r="G9" i="1"/>
  <c r="I5" i="1"/>
  <c r="I33" i="1" s="1"/>
  <c r="I6" i="1"/>
  <c r="I34" i="1" s="1"/>
  <c r="I8" i="1"/>
  <c r="H8" i="1"/>
  <c r="G8" i="1"/>
  <c r="E8" i="1"/>
  <c r="E11" i="1" s="1"/>
  <c r="E19" i="1" s="1"/>
  <c r="E23" i="1" s="1"/>
  <c r="J3" i="1"/>
  <c r="J27" i="1" s="1"/>
  <c r="J29" i="4" l="1"/>
  <c r="K23" i="4"/>
  <c r="K5" i="4"/>
  <c r="K31" i="4" s="1"/>
  <c r="K15" i="4"/>
  <c r="L3" i="4"/>
  <c r="L23" i="4" s="1"/>
  <c r="K6" i="4"/>
  <c r="J7" i="4" s="1"/>
  <c r="J12" i="4" s="1"/>
  <c r="J33" i="4" s="1"/>
  <c r="K4" i="4"/>
  <c r="K28" i="4" s="1"/>
  <c r="J30" i="4"/>
  <c r="H39" i="4"/>
  <c r="E31" i="1"/>
  <c r="E24" i="1"/>
  <c r="F42" i="1"/>
  <c r="F54" i="1"/>
  <c r="F45" i="1"/>
  <c r="F57" i="1"/>
  <c r="F46" i="1"/>
  <c r="F58" i="1"/>
  <c r="F47" i="1"/>
  <c r="F59" i="1"/>
  <c r="F48" i="1"/>
  <c r="F60" i="1"/>
  <c r="F37" i="1"/>
  <c r="F49" i="1"/>
  <c r="F61" i="1"/>
  <c r="F38" i="1"/>
  <c r="F50" i="1"/>
  <c r="F62" i="1"/>
  <c r="F51" i="1"/>
  <c r="F63" i="1"/>
  <c r="F55" i="1"/>
  <c r="F44" i="1"/>
  <c r="E28" i="1"/>
  <c r="E53" i="4"/>
  <c r="E50" i="4" s="1"/>
  <c r="G59" i="4"/>
  <c r="H47" i="4"/>
  <c r="G10" i="4"/>
  <c r="G11" i="4" s="1"/>
  <c r="G42" i="4"/>
  <c r="G35" i="4"/>
  <c r="G55" i="4"/>
  <c r="G43" i="4"/>
  <c r="I9" i="4"/>
  <c r="I46" i="4" s="1"/>
  <c r="E40" i="4"/>
  <c r="E37" i="4" s="1"/>
  <c r="G56" i="4"/>
  <c r="G34" i="4"/>
  <c r="G45" i="4"/>
  <c r="G47" i="4"/>
  <c r="G48" i="4"/>
  <c r="G16" i="4"/>
  <c r="G54" i="4"/>
  <c r="G52" i="4"/>
  <c r="G60" i="4"/>
  <c r="G44" i="4"/>
  <c r="G58" i="4"/>
  <c r="G41" i="4"/>
  <c r="G46" i="4"/>
  <c r="H16" i="4"/>
  <c r="H48" i="4" s="1"/>
  <c r="H60" i="4"/>
  <c r="H46" i="4"/>
  <c r="G12" i="4"/>
  <c r="G33" i="4" s="1"/>
  <c r="G51" i="4"/>
  <c r="G39" i="4"/>
  <c r="F39" i="4"/>
  <c r="F51" i="4"/>
  <c r="F12" i="4"/>
  <c r="F33" i="4" s="1"/>
  <c r="F32" i="4" s="1"/>
  <c r="H12" i="4"/>
  <c r="H33" i="4" s="1"/>
  <c r="H34" i="4"/>
  <c r="H35" i="4"/>
  <c r="H10" i="4"/>
  <c r="H11" i="4" s="1"/>
  <c r="H19" i="4" s="1"/>
  <c r="J9" i="4"/>
  <c r="J52" i="4" s="1"/>
  <c r="I12" i="4"/>
  <c r="I33" i="4" s="1"/>
  <c r="H44" i="4"/>
  <c r="J38" i="4"/>
  <c r="G54" i="1"/>
  <c r="G42" i="1"/>
  <c r="I51" i="4"/>
  <c r="I39" i="4"/>
  <c r="J15" i="1"/>
  <c r="J4" i="1"/>
  <c r="J32" i="1" s="1"/>
  <c r="G12" i="1"/>
  <c r="G36" i="1" s="1"/>
  <c r="F12" i="1"/>
  <c r="F36" i="1" s="1"/>
  <c r="G38" i="1"/>
  <c r="G55" i="1"/>
  <c r="E56" i="1"/>
  <c r="J26" i="1"/>
  <c r="E18" i="1"/>
  <c r="F16" i="1"/>
  <c r="F10" i="1"/>
  <c r="H9" i="1"/>
  <c r="I41" i="1"/>
  <c r="I31" i="1"/>
  <c r="H7" i="1"/>
  <c r="G37" i="1"/>
  <c r="G10" i="1"/>
  <c r="J5" i="1"/>
  <c r="J33" i="1" s="1"/>
  <c r="J6" i="1"/>
  <c r="J34" i="1" s="1"/>
  <c r="J8" i="1"/>
  <c r="K3" i="1"/>
  <c r="K27" i="1" s="1"/>
  <c r="H55" i="4" l="1"/>
  <c r="H45" i="4"/>
  <c r="H42" i="4"/>
  <c r="H57" i="4"/>
  <c r="H56" i="4"/>
  <c r="H41" i="4"/>
  <c r="H59" i="4"/>
  <c r="H54" i="4"/>
  <c r="G19" i="4"/>
  <c r="G24" i="4" s="1"/>
  <c r="H58" i="4"/>
  <c r="H43" i="4"/>
  <c r="K38" i="4"/>
  <c r="L6" i="4"/>
  <c r="L38" i="4" s="1"/>
  <c r="L15" i="4"/>
  <c r="J27" i="4"/>
  <c r="K30" i="4"/>
  <c r="L4" i="4"/>
  <c r="L28" i="4" s="1"/>
  <c r="K29" i="4"/>
  <c r="L5" i="4"/>
  <c r="L31" i="4" s="1"/>
  <c r="L8" i="4"/>
  <c r="M3" i="4"/>
  <c r="N3" i="4" s="1"/>
  <c r="E30" i="1"/>
  <c r="F64" i="1"/>
  <c r="F35" i="1"/>
  <c r="F11" i="1"/>
  <c r="G16" i="1"/>
  <c r="F61" i="4"/>
  <c r="F53" i="4" s="1"/>
  <c r="F50" i="4" s="1"/>
  <c r="E36" i="4"/>
  <c r="E25" i="4" s="1"/>
  <c r="E22" i="4" s="1"/>
  <c r="I60" i="4"/>
  <c r="I45" i="4"/>
  <c r="I57" i="4"/>
  <c r="I47" i="4"/>
  <c r="I42" i="4"/>
  <c r="I48" i="4"/>
  <c r="I44" i="4"/>
  <c r="I54" i="4"/>
  <c r="I43" i="4"/>
  <c r="I10" i="4"/>
  <c r="I11" i="4" s="1"/>
  <c r="I19" i="4" s="1"/>
  <c r="I24" i="4" s="1"/>
  <c r="I56" i="4"/>
  <c r="I34" i="4"/>
  <c r="I16" i="4"/>
  <c r="J16" i="4" s="1"/>
  <c r="I59" i="4"/>
  <c r="I58" i="4"/>
  <c r="H32" i="4"/>
  <c r="I35" i="4"/>
  <c r="I52" i="4"/>
  <c r="K9" i="4"/>
  <c r="M9" i="4" s="1"/>
  <c r="M35" i="4" s="1"/>
  <c r="F49" i="4"/>
  <c r="F40" i="4" s="1"/>
  <c r="F37" i="4" s="1"/>
  <c r="I41" i="4"/>
  <c r="I55" i="4"/>
  <c r="G32" i="4"/>
  <c r="J35" i="4"/>
  <c r="J34" i="4"/>
  <c r="J10" i="4"/>
  <c r="J11" i="4" s="1"/>
  <c r="L9" i="4"/>
  <c r="H24" i="4"/>
  <c r="H18" i="4"/>
  <c r="M6" i="4"/>
  <c r="J51" i="4"/>
  <c r="J39" i="4"/>
  <c r="H12" i="1"/>
  <c r="H36" i="1" s="1"/>
  <c r="K15" i="1"/>
  <c r="K4" i="1"/>
  <c r="K32" i="1" s="1"/>
  <c r="G44" i="1"/>
  <c r="G49" i="1"/>
  <c r="G57" i="1"/>
  <c r="G48" i="1"/>
  <c r="G47" i="1"/>
  <c r="G46" i="1"/>
  <c r="G50" i="1"/>
  <c r="G51" i="1"/>
  <c r="G63" i="1"/>
  <c r="G62" i="1"/>
  <c r="G59" i="1"/>
  <c r="G61" i="1"/>
  <c r="G60" i="1"/>
  <c r="G58" i="1"/>
  <c r="G45" i="1"/>
  <c r="H54" i="1"/>
  <c r="H42" i="1"/>
  <c r="H38" i="1"/>
  <c r="H55" i="1"/>
  <c r="I9" i="1"/>
  <c r="K26" i="1"/>
  <c r="E53" i="1"/>
  <c r="H37" i="1"/>
  <c r="H16" i="1"/>
  <c r="H10" i="1"/>
  <c r="H11" i="1" s="1"/>
  <c r="J9" i="1"/>
  <c r="G11" i="1"/>
  <c r="G19" i="1" s="1"/>
  <c r="G23" i="1" s="1"/>
  <c r="J41" i="1"/>
  <c r="G35" i="1"/>
  <c r="G30" i="1" s="1"/>
  <c r="I7" i="1"/>
  <c r="I42" i="1" s="1"/>
  <c r="K5" i="1"/>
  <c r="K33" i="1" s="1"/>
  <c r="K6" i="1"/>
  <c r="K34" i="1" s="1"/>
  <c r="K8" i="1"/>
  <c r="L3" i="1"/>
  <c r="L27" i="1" s="1"/>
  <c r="K7" i="4" l="1"/>
  <c r="K51" i="4" s="1"/>
  <c r="G18" i="4"/>
  <c r="L30" i="4"/>
  <c r="L27" i="4" s="1"/>
  <c r="M23" i="4"/>
  <c r="K27" i="4"/>
  <c r="M15" i="4"/>
  <c r="M4" i="4"/>
  <c r="M28" i="4" s="1"/>
  <c r="M8" i="4"/>
  <c r="L52" i="4"/>
  <c r="M5" i="4"/>
  <c r="M31" i="4" s="1"/>
  <c r="L29" i="4"/>
  <c r="E21" i="4"/>
  <c r="E63" i="4" s="1"/>
  <c r="E64" i="4" s="1"/>
  <c r="F30" i="1"/>
  <c r="F56" i="1"/>
  <c r="G24" i="1"/>
  <c r="F19" i="1"/>
  <c r="F23" i="1" s="1"/>
  <c r="G61" i="4"/>
  <c r="G53" i="4" s="1"/>
  <c r="G50" i="4" s="1"/>
  <c r="G28" i="1"/>
  <c r="H46" i="1"/>
  <c r="F36" i="4"/>
  <c r="F25" i="4" s="1"/>
  <c r="F22" i="4" s="1"/>
  <c r="F21" i="4" s="1"/>
  <c r="F63" i="4" s="1"/>
  <c r="G49" i="4"/>
  <c r="G40" i="4" s="1"/>
  <c r="G37" i="4" s="1"/>
  <c r="J32" i="4"/>
  <c r="I32" i="4"/>
  <c r="K34" i="4"/>
  <c r="K35" i="4"/>
  <c r="K10" i="4"/>
  <c r="K11" i="4" s="1"/>
  <c r="K19" i="4" s="1"/>
  <c r="K24" i="4" s="1"/>
  <c r="M34" i="4"/>
  <c r="M10" i="4"/>
  <c r="N9" i="4"/>
  <c r="N35" i="4" s="1"/>
  <c r="K52" i="4"/>
  <c r="J19" i="4"/>
  <c r="J18" i="4" s="1"/>
  <c r="L10" i="4"/>
  <c r="L11" i="4" s="1"/>
  <c r="L35" i="4"/>
  <c r="L34" i="4"/>
  <c r="K16" i="4"/>
  <c r="L16" i="4"/>
  <c r="L55" i="4" s="1"/>
  <c r="I18" i="4"/>
  <c r="J56" i="4"/>
  <c r="J58" i="4"/>
  <c r="J43" i="4"/>
  <c r="J59" i="4"/>
  <c r="J55" i="4"/>
  <c r="J48" i="4"/>
  <c r="J47" i="4"/>
  <c r="J54" i="4"/>
  <c r="J60" i="4"/>
  <c r="J57" i="4"/>
  <c r="J45" i="4"/>
  <c r="J42" i="4"/>
  <c r="J41" i="4"/>
  <c r="J46" i="4"/>
  <c r="J44" i="4"/>
  <c r="N5" i="4"/>
  <c r="N31" i="4" s="1"/>
  <c r="N8" i="4"/>
  <c r="N4" i="4"/>
  <c r="N28" i="4" s="1"/>
  <c r="M30" i="4"/>
  <c r="L7" i="4"/>
  <c r="O9" i="4"/>
  <c r="M52" i="4"/>
  <c r="M38" i="4"/>
  <c r="N23" i="4"/>
  <c r="N15" i="4"/>
  <c r="N6" i="4"/>
  <c r="O3" i="4"/>
  <c r="I12" i="1"/>
  <c r="I36" i="1" s="1"/>
  <c r="L15" i="1"/>
  <c r="L4" i="1"/>
  <c r="L32" i="1" s="1"/>
  <c r="I54" i="1"/>
  <c r="H19" i="1"/>
  <c r="H23" i="1" s="1"/>
  <c r="H60" i="1"/>
  <c r="H59" i="1"/>
  <c r="H58" i="1"/>
  <c r="H57" i="1"/>
  <c r="J38" i="1"/>
  <c r="J55" i="1"/>
  <c r="I38" i="1"/>
  <c r="I55" i="1"/>
  <c r="I61" i="1"/>
  <c r="I63" i="1"/>
  <c r="H63" i="1"/>
  <c r="H62" i="1"/>
  <c r="H61" i="1"/>
  <c r="I37" i="1"/>
  <c r="K9" i="1"/>
  <c r="I10" i="1"/>
  <c r="I11" i="1" s="1"/>
  <c r="L26" i="1"/>
  <c r="G18" i="1"/>
  <c r="I16" i="1"/>
  <c r="I62" i="1" s="1"/>
  <c r="J37" i="1"/>
  <c r="J10" i="1"/>
  <c r="J11" i="1" s="1"/>
  <c r="H35" i="1"/>
  <c r="H30" i="1" s="1"/>
  <c r="H44" i="1"/>
  <c r="H50" i="1"/>
  <c r="H49" i="1"/>
  <c r="H47" i="1"/>
  <c r="H48" i="1"/>
  <c r="H51" i="1"/>
  <c r="H45" i="1"/>
  <c r="L9" i="1"/>
  <c r="I45" i="1"/>
  <c r="I47" i="1"/>
  <c r="I46" i="1"/>
  <c r="I50" i="1"/>
  <c r="I44" i="1"/>
  <c r="I51" i="1"/>
  <c r="I49" i="1"/>
  <c r="I48" i="1"/>
  <c r="J31" i="1"/>
  <c r="J7" i="1"/>
  <c r="J42" i="1" s="1"/>
  <c r="K41" i="1"/>
  <c r="K31" i="1"/>
  <c r="L5" i="1"/>
  <c r="L33" i="1" s="1"/>
  <c r="L6" i="1"/>
  <c r="L34" i="1" s="1"/>
  <c r="L8" i="1"/>
  <c r="M3" i="1"/>
  <c r="M27" i="1" s="1"/>
  <c r="K12" i="4" l="1"/>
  <c r="K33" i="4" s="1"/>
  <c r="K32" i="4" s="1"/>
  <c r="L12" i="4"/>
  <c r="L33" i="4" s="1"/>
  <c r="L32" i="4" s="1"/>
  <c r="K39" i="4"/>
  <c r="M11" i="4"/>
  <c r="M29" i="4"/>
  <c r="M27" i="4" s="1"/>
  <c r="F64" i="4"/>
  <c r="L31" i="1"/>
  <c r="F53" i="1"/>
  <c r="H24" i="1"/>
  <c r="F24" i="1"/>
  <c r="H28" i="1"/>
  <c r="F28" i="1"/>
  <c r="F18" i="1"/>
  <c r="H61" i="4"/>
  <c r="H53" i="4" s="1"/>
  <c r="H50" i="4" s="1"/>
  <c r="G36" i="4"/>
  <c r="G25" i="4" s="1"/>
  <c r="G22" i="4" s="1"/>
  <c r="G21" i="4" s="1"/>
  <c r="G63" i="4" s="1"/>
  <c r="H49" i="4"/>
  <c r="H40" i="4" s="1"/>
  <c r="H37" i="4" s="1"/>
  <c r="J24" i="4"/>
  <c r="M16" i="4"/>
  <c r="M44" i="4" s="1"/>
  <c r="K18" i="4"/>
  <c r="N34" i="4"/>
  <c r="N10" i="4"/>
  <c r="N11" i="4" s="1"/>
  <c r="K57" i="4"/>
  <c r="K47" i="4"/>
  <c r="K58" i="4"/>
  <c r="K54" i="4"/>
  <c r="K42" i="4"/>
  <c r="K44" i="4"/>
  <c r="K55" i="4"/>
  <c r="K56" i="4"/>
  <c r="K43" i="4"/>
  <c r="K45" i="4"/>
  <c r="K48" i="4"/>
  <c r="K41" i="4"/>
  <c r="K59" i="4"/>
  <c r="K46" i="4"/>
  <c r="K60" i="4"/>
  <c r="L19" i="4"/>
  <c r="L24" i="4" s="1"/>
  <c r="L59" i="4"/>
  <c r="L48" i="4"/>
  <c r="L56" i="4"/>
  <c r="L60" i="4"/>
  <c r="L47" i="4"/>
  <c r="L54" i="4"/>
  <c r="L45" i="4"/>
  <c r="L46" i="4"/>
  <c r="L41" i="4"/>
  <c r="L44" i="4"/>
  <c r="L42" i="4"/>
  <c r="L43" i="4"/>
  <c r="L57" i="4"/>
  <c r="L58" i="4"/>
  <c r="N29" i="4"/>
  <c r="N30" i="4"/>
  <c r="M7" i="4"/>
  <c r="P9" i="4"/>
  <c r="O34" i="4"/>
  <c r="O10" i="4"/>
  <c r="O35" i="4"/>
  <c r="O8" i="4"/>
  <c r="O4" i="4"/>
  <c r="O28" i="4" s="1"/>
  <c r="O5" i="4"/>
  <c r="O31" i="4" s="1"/>
  <c r="N52" i="4"/>
  <c r="N38" i="4"/>
  <c r="O23" i="4"/>
  <c r="O15" i="4"/>
  <c r="P3" i="4"/>
  <c r="O6" i="4"/>
  <c r="L51" i="4"/>
  <c r="L39" i="4"/>
  <c r="J54" i="1"/>
  <c r="M15" i="1"/>
  <c r="M4" i="1"/>
  <c r="M32" i="1" s="1"/>
  <c r="J12" i="1"/>
  <c r="J36" i="1" s="1"/>
  <c r="J35" i="1" s="1"/>
  <c r="J30" i="1" s="1"/>
  <c r="I60" i="1"/>
  <c r="I59" i="1"/>
  <c r="I19" i="1"/>
  <c r="I58" i="1"/>
  <c r="I57" i="1"/>
  <c r="L38" i="1"/>
  <c r="L55" i="1"/>
  <c r="K38" i="1"/>
  <c r="K55" i="1"/>
  <c r="I35" i="1"/>
  <c r="I30" i="1" s="1"/>
  <c r="K37" i="1"/>
  <c r="K10" i="1"/>
  <c r="K11" i="1" s="1"/>
  <c r="M26" i="1"/>
  <c r="J16" i="1"/>
  <c r="K16" i="1" s="1"/>
  <c r="H18" i="1"/>
  <c r="M9" i="1"/>
  <c r="L37" i="1"/>
  <c r="L10" i="1"/>
  <c r="K7" i="1"/>
  <c r="K42" i="1" s="1"/>
  <c r="L41" i="1"/>
  <c r="M5" i="1"/>
  <c r="M33" i="1" s="1"/>
  <c r="M6" i="1"/>
  <c r="M8" i="1"/>
  <c r="N3" i="1"/>
  <c r="N27" i="1" s="1"/>
  <c r="N16" i="4" l="1"/>
  <c r="N55" i="4" s="1"/>
  <c r="G64" i="4"/>
  <c r="I24" i="1"/>
  <c r="I28" i="1"/>
  <c r="I61" i="4"/>
  <c r="I53" i="4" s="1"/>
  <c r="I50" i="4" s="1"/>
  <c r="H36" i="4"/>
  <c r="H25" i="4" s="1"/>
  <c r="H22" i="4" s="1"/>
  <c r="H21" i="4" s="1"/>
  <c r="H63" i="4" s="1"/>
  <c r="J19" i="1"/>
  <c r="J23" i="1" s="1"/>
  <c r="L11" i="1"/>
  <c r="M42" i="4"/>
  <c r="I49" i="4"/>
  <c r="I40" i="4" s="1"/>
  <c r="I37" i="4" s="1"/>
  <c r="M41" i="4"/>
  <c r="M55" i="4"/>
  <c r="M43" i="4"/>
  <c r="M54" i="4"/>
  <c r="M56" i="4"/>
  <c r="M58" i="4"/>
  <c r="M60" i="4"/>
  <c r="M48" i="4"/>
  <c r="M59" i="4"/>
  <c r="M45" i="4"/>
  <c r="M46" i="4"/>
  <c r="M47" i="4"/>
  <c r="M57" i="4"/>
  <c r="M19" i="4"/>
  <c r="M24" i="4" s="1"/>
  <c r="N27" i="4"/>
  <c r="L18" i="4"/>
  <c r="N19" i="4"/>
  <c r="N24" i="4" s="1"/>
  <c r="O29" i="4"/>
  <c r="O30" i="4"/>
  <c r="N7" i="4"/>
  <c r="Q9" i="4"/>
  <c r="P35" i="4"/>
  <c r="P34" i="4"/>
  <c r="P10" i="4"/>
  <c r="O11" i="4"/>
  <c r="P5" i="4"/>
  <c r="P31" i="4" s="1"/>
  <c r="P8" i="4"/>
  <c r="P4" i="4"/>
  <c r="P28" i="4" s="1"/>
  <c r="M12" i="4"/>
  <c r="M33" i="4" s="1"/>
  <c r="M32" i="4" s="1"/>
  <c r="N60" i="4"/>
  <c r="N41" i="4"/>
  <c r="N54" i="4"/>
  <c r="N42" i="4"/>
  <c r="N48" i="4"/>
  <c r="N44" i="4"/>
  <c r="N58" i="4"/>
  <c r="N46" i="4"/>
  <c r="N43" i="4"/>
  <c r="N57" i="4"/>
  <c r="N59" i="4"/>
  <c r="O52" i="4"/>
  <c r="O38" i="4"/>
  <c r="P23" i="4"/>
  <c r="P15" i="4"/>
  <c r="Q3" i="4"/>
  <c r="P6" i="4"/>
  <c r="M51" i="4"/>
  <c r="M39" i="4"/>
  <c r="K54" i="1"/>
  <c r="K12" i="1"/>
  <c r="K36" i="1" s="1"/>
  <c r="K35" i="1" s="1"/>
  <c r="K30" i="1" s="1"/>
  <c r="N15" i="1"/>
  <c r="N4" i="1"/>
  <c r="N32" i="1" s="1"/>
  <c r="N9" i="1"/>
  <c r="N38" i="1" s="1"/>
  <c r="M34" i="1"/>
  <c r="M38" i="1"/>
  <c r="M55" i="1"/>
  <c r="J44" i="1"/>
  <c r="J63" i="1"/>
  <c r="J62" i="1"/>
  <c r="J58" i="1"/>
  <c r="J57" i="1"/>
  <c r="J60" i="1"/>
  <c r="J59" i="1"/>
  <c r="J61" i="1"/>
  <c r="M37" i="1"/>
  <c r="K19" i="1"/>
  <c r="K23" i="1" s="1"/>
  <c r="J48" i="1"/>
  <c r="J51" i="1"/>
  <c r="J45" i="1"/>
  <c r="J46" i="1"/>
  <c r="J47" i="1"/>
  <c r="J50" i="1"/>
  <c r="J49" i="1"/>
  <c r="N26" i="1"/>
  <c r="I18" i="1"/>
  <c r="M10" i="1"/>
  <c r="M11" i="1" s="1"/>
  <c r="L7" i="1"/>
  <c r="L42" i="1" s="1"/>
  <c r="M41" i="1"/>
  <c r="N5" i="1"/>
  <c r="N33" i="1" s="1"/>
  <c r="N6" i="1"/>
  <c r="N34" i="1" s="1"/>
  <c r="N8" i="1"/>
  <c r="O3" i="1"/>
  <c r="O27" i="1" s="1"/>
  <c r="O16" i="4" l="1"/>
  <c r="O60" i="4" s="1"/>
  <c r="N45" i="4"/>
  <c r="N47" i="4"/>
  <c r="N56" i="4"/>
  <c r="H64" i="4"/>
  <c r="J24" i="1"/>
  <c r="K24" i="1"/>
  <c r="J28" i="1"/>
  <c r="J61" i="4"/>
  <c r="J53" i="4" s="1"/>
  <c r="K61" i="4" s="1"/>
  <c r="K53" i="4" s="1"/>
  <c r="L61" i="4" s="1"/>
  <c r="L53" i="4" s="1"/>
  <c r="I36" i="4"/>
  <c r="I25" i="4" s="1"/>
  <c r="I22" i="4" s="1"/>
  <c r="I21" i="4" s="1"/>
  <c r="I63" i="4" s="1"/>
  <c r="K28" i="1"/>
  <c r="J49" i="4"/>
  <c r="J40" i="4" s="1"/>
  <c r="K49" i="4" s="1"/>
  <c r="K40" i="4" s="1"/>
  <c r="K37" i="4" s="1"/>
  <c r="M18" i="4"/>
  <c r="N18" i="4"/>
  <c r="O27" i="4"/>
  <c r="L12" i="1"/>
  <c r="L36" i="1" s="1"/>
  <c r="L35" i="1" s="1"/>
  <c r="L30" i="1" s="1"/>
  <c r="P11" i="4"/>
  <c r="P29" i="4"/>
  <c r="P30" i="4"/>
  <c r="O7" i="4"/>
  <c r="O12" i="4" s="1"/>
  <c r="O33" i="4" s="1"/>
  <c r="R9" i="4"/>
  <c r="Q5" i="4"/>
  <c r="Q31" i="4" s="1"/>
  <c r="Q8" i="4"/>
  <c r="Q4" i="4"/>
  <c r="Q28" i="4" s="1"/>
  <c r="N12" i="4"/>
  <c r="N33" i="4" s="1"/>
  <c r="N32" i="4" s="1"/>
  <c r="Q35" i="4"/>
  <c r="Q10" i="4"/>
  <c r="Q34" i="4"/>
  <c r="P52" i="4"/>
  <c r="P38" i="4"/>
  <c r="P16" i="4"/>
  <c r="Q6" i="4"/>
  <c r="R3" i="4"/>
  <c r="Q15" i="4"/>
  <c r="Q23" i="4"/>
  <c r="N51" i="4"/>
  <c r="N39" i="4"/>
  <c r="O15" i="1"/>
  <c r="O4" i="1"/>
  <c r="O32" i="1" s="1"/>
  <c r="L54" i="1"/>
  <c r="K47" i="1"/>
  <c r="K48" i="1"/>
  <c r="K60" i="1"/>
  <c r="K61" i="1"/>
  <c r="K57" i="1"/>
  <c r="K62" i="1"/>
  <c r="K58" i="1"/>
  <c r="K63" i="1"/>
  <c r="K59" i="1"/>
  <c r="N10" i="1"/>
  <c r="N11" i="1" s="1"/>
  <c r="N37" i="1"/>
  <c r="N55" i="1"/>
  <c r="L16" i="1"/>
  <c r="L19" i="1" s="1"/>
  <c r="K50" i="1"/>
  <c r="K51" i="1"/>
  <c r="K49" i="1"/>
  <c r="K46" i="1"/>
  <c r="K44" i="1"/>
  <c r="K45" i="1"/>
  <c r="O26" i="1"/>
  <c r="J18" i="1"/>
  <c r="O9" i="1"/>
  <c r="M31" i="1"/>
  <c r="M7" i="1"/>
  <c r="N41" i="1"/>
  <c r="N31" i="1"/>
  <c r="O5" i="1"/>
  <c r="O33" i="1" s="1"/>
  <c r="O6" i="1"/>
  <c r="O34" i="1" s="1"/>
  <c r="O8" i="1"/>
  <c r="P3" i="1"/>
  <c r="P27" i="1" s="1"/>
  <c r="O47" i="4" l="1"/>
  <c r="O46" i="4"/>
  <c r="O54" i="4"/>
  <c r="O58" i="4"/>
  <c r="O44" i="4"/>
  <c r="O55" i="4"/>
  <c r="O59" i="4"/>
  <c r="O41" i="4"/>
  <c r="O45" i="4"/>
  <c r="O19" i="4"/>
  <c r="O24" i="4" s="1"/>
  <c r="O48" i="4"/>
  <c r="O56" i="4"/>
  <c r="O43" i="4"/>
  <c r="O42" i="4"/>
  <c r="O57" i="4"/>
  <c r="I64" i="4"/>
  <c r="L24" i="1"/>
  <c r="K50" i="4"/>
  <c r="K36" i="4" s="1"/>
  <c r="K25" i="4" s="1"/>
  <c r="K22" i="4" s="1"/>
  <c r="K21" i="4" s="1"/>
  <c r="K63" i="4" s="1"/>
  <c r="J50" i="4"/>
  <c r="L49" i="4"/>
  <c r="L40" i="4" s="1"/>
  <c r="M49" i="4" s="1"/>
  <c r="M40" i="4" s="1"/>
  <c r="M37" i="4" s="1"/>
  <c r="J37" i="4"/>
  <c r="L18" i="1"/>
  <c r="P27" i="4"/>
  <c r="M12" i="1"/>
  <c r="M36" i="1" s="1"/>
  <c r="M35" i="1" s="1"/>
  <c r="M30" i="1" s="1"/>
  <c r="M42" i="1"/>
  <c r="Q11" i="4"/>
  <c r="Q29" i="4"/>
  <c r="M61" i="4"/>
  <c r="M53" i="4" s="1"/>
  <c r="L50" i="4"/>
  <c r="R5" i="4"/>
  <c r="R31" i="4" s="1"/>
  <c r="R8" i="4"/>
  <c r="R4" i="4"/>
  <c r="R28" i="4" s="1"/>
  <c r="R35" i="4"/>
  <c r="R34" i="4"/>
  <c r="R10" i="4"/>
  <c r="Q30" i="4"/>
  <c r="P7" i="4"/>
  <c r="S9" i="4"/>
  <c r="P19" i="4"/>
  <c r="P24" i="4" s="1"/>
  <c r="P48" i="4"/>
  <c r="P47" i="4"/>
  <c r="P42" i="4"/>
  <c r="P55" i="4"/>
  <c r="P41" i="4"/>
  <c r="R23" i="4"/>
  <c r="R15" i="4"/>
  <c r="S3" i="4"/>
  <c r="R6" i="4"/>
  <c r="P44" i="4"/>
  <c r="P45" i="4"/>
  <c r="P58" i="4"/>
  <c r="P57" i="4"/>
  <c r="P46" i="4"/>
  <c r="P54" i="4"/>
  <c r="P60" i="4"/>
  <c r="P59" i="4"/>
  <c r="O51" i="4"/>
  <c r="O39" i="4"/>
  <c r="O32" i="4"/>
  <c r="Q52" i="4"/>
  <c r="Q38" i="4"/>
  <c r="Q16" i="4"/>
  <c r="Q44" i="4" s="1"/>
  <c r="P43" i="4"/>
  <c r="P56" i="4"/>
  <c r="P15" i="1"/>
  <c r="P4" i="1"/>
  <c r="P32" i="1" s="1"/>
  <c r="M54" i="1"/>
  <c r="M16" i="1"/>
  <c r="N16" i="1" s="1"/>
  <c r="O38" i="1"/>
  <c r="O55" i="1"/>
  <c r="L58" i="1"/>
  <c r="L60" i="1"/>
  <c r="L62" i="1"/>
  <c r="L57" i="1"/>
  <c r="L59" i="1"/>
  <c r="L63" i="1"/>
  <c r="L61" i="1"/>
  <c r="L46" i="1"/>
  <c r="L45" i="1"/>
  <c r="L48" i="1"/>
  <c r="L51" i="1"/>
  <c r="L49" i="1"/>
  <c r="L50" i="1"/>
  <c r="L47" i="1"/>
  <c r="L44" i="1"/>
  <c r="K18" i="1"/>
  <c r="P26" i="1"/>
  <c r="O37" i="1"/>
  <c r="O10" i="1"/>
  <c r="P9" i="1"/>
  <c r="N7" i="1"/>
  <c r="O41" i="1"/>
  <c r="O31" i="1"/>
  <c r="P5" i="1"/>
  <c r="P33" i="1" s="1"/>
  <c r="P6" i="1"/>
  <c r="P34" i="1" s="1"/>
  <c r="P8" i="1"/>
  <c r="Q3" i="1"/>
  <c r="Q27" i="1" s="1"/>
  <c r="O18" i="4" l="1"/>
  <c r="J36" i="4"/>
  <c r="J25" i="4" s="1"/>
  <c r="J22" i="4" s="1"/>
  <c r="J21" i="4" s="1"/>
  <c r="J63" i="4" s="1"/>
  <c r="J64" i="4" s="1"/>
  <c r="K64" i="4" s="1"/>
  <c r="L37" i="4"/>
  <c r="L36" i="4" s="1"/>
  <c r="L25" i="4" s="1"/>
  <c r="L22" i="4" s="1"/>
  <c r="L21" i="4" s="1"/>
  <c r="N49" i="4"/>
  <c r="N40" i="4" s="1"/>
  <c r="O49" i="4" s="1"/>
  <c r="O40" i="4" s="1"/>
  <c r="L28" i="1"/>
  <c r="Q43" i="4"/>
  <c r="Q56" i="4"/>
  <c r="Q58" i="4"/>
  <c r="Q60" i="4"/>
  <c r="Q45" i="4"/>
  <c r="Q48" i="4"/>
  <c r="Q55" i="4"/>
  <c r="Q54" i="4"/>
  <c r="Q42" i="4"/>
  <c r="Q47" i="4"/>
  <c r="Q19" i="4"/>
  <c r="Q24" i="4" s="1"/>
  <c r="Q46" i="4"/>
  <c r="Q57" i="4"/>
  <c r="Q59" i="4"/>
  <c r="Q41" i="4"/>
  <c r="Q27" i="4"/>
  <c r="R11" i="4"/>
  <c r="N12" i="1"/>
  <c r="N36" i="1" s="1"/>
  <c r="N35" i="1" s="1"/>
  <c r="N30" i="1" s="1"/>
  <c r="N42" i="1"/>
  <c r="N61" i="4"/>
  <c r="N53" i="4" s="1"/>
  <c r="M50" i="4"/>
  <c r="M36" i="4" s="1"/>
  <c r="M25" i="4" s="1"/>
  <c r="M22" i="4" s="1"/>
  <c r="M21" i="4" s="1"/>
  <c r="M63" i="4" s="1"/>
  <c r="R29" i="4"/>
  <c r="R30" i="4"/>
  <c r="Q7" i="4"/>
  <c r="T9" i="4"/>
  <c r="P12" i="4"/>
  <c r="P33" i="4" s="1"/>
  <c r="P32" i="4" s="1"/>
  <c r="S8" i="4"/>
  <c r="S4" i="4"/>
  <c r="S28" i="4" s="1"/>
  <c r="S5" i="4"/>
  <c r="S31" i="4" s="1"/>
  <c r="S35" i="4"/>
  <c r="S34" i="4"/>
  <c r="S10" i="4"/>
  <c r="P18" i="4"/>
  <c r="P51" i="4"/>
  <c r="P39" i="4"/>
  <c r="S23" i="4"/>
  <c r="S15" i="4"/>
  <c r="S6" i="4"/>
  <c r="U9" i="4" s="1"/>
  <c r="T3" i="4"/>
  <c r="R52" i="4"/>
  <c r="R38" i="4"/>
  <c r="R16" i="4"/>
  <c r="N54" i="1"/>
  <c r="Q15" i="1"/>
  <c r="Q4" i="1"/>
  <c r="Q32" i="1" s="1"/>
  <c r="O16" i="1"/>
  <c r="P16" i="1" s="1"/>
  <c r="P58" i="1" s="1"/>
  <c r="M60" i="1"/>
  <c r="M57" i="1"/>
  <c r="M59" i="1"/>
  <c r="M61" i="1"/>
  <c r="M63" i="1"/>
  <c r="M62" i="1"/>
  <c r="M58" i="1"/>
  <c r="M44" i="1"/>
  <c r="M47" i="1"/>
  <c r="M48" i="1"/>
  <c r="M50" i="1"/>
  <c r="M46" i="1"/>
  <c r="M49" i="1"/>
  <c r="M51" i="1"/>
  <c r="M45" i="1"/>
  <c r="M19" i="1"/>
  <c r="N48" i="1"/>
  <c r="N58" i="1"/>
  <c r="N63" i="1"/>
  <c r="N62" i="1"/>
  <c r="N60" i="1"/>
  <c r="N57" i="1"/>
  <c r="N61" i="1"/>
  <c r="N59" i="1"/>
  <c r="P38" i="1"/>
  <c r="P55" i="1"/>
  <c r="N47" i="1"/>
  <c r="N50" i="1"/>
  <c r="N51" i="1"/>
  <c r="N44" i="1"/>
  <c r="N49" i="1"/>
  <c r="N46" i="1"/>
  <c r="N45" i="1"/>
  <c r="Q26" i="1"/>
  <c r="P37" i="1"/>
  <c r="O11" i="1"/>
  <c r="Q9" i="1"/>
  <c r="P10" i="1"/>
  <c r="P11" i="1" s="1"/>
  <c r="O7" i="1"/>
  <c r="P41" i="1"/>
  <c r="P31" i="1"/>
  <c r="Q5" i="1"/>
  <c r="Q33" i="1" s="1"/>
  <c r="Q6" i="1"/>
  <c r="Q8" i="1"/>
  <c r="R3" i="1"/>
  <c r="R27" i="1" s="1"/>
  <c r="M24" i="1" l="1"/>
  <c r="N37" i="4"/>
  <c r="Q18" i="4"/>
  <c r="R27" i="4"/>
  <c r="O12" i="1"/>
  <c r="O36" i="1" s="1"/>
  <c r="O35" i="1" s="1"/>
  <c r="O30" i="1" s="1"/>
  <c r="O42" i="1"/>
  <c r="S29" i="4"/>
  <c r="O61" i="4"/>
  <c r="O53" i="4" s="1"/>
  <c r="N50" i="4"/>
  <c r="U35" i="4"/>
  <c r="U10" i="4"/>
  <c r="U34" i="4"/>
  <c r="T5" i="4"/>
  <c r="T31" i="4" s="1"/>
  <c r="T8" i="4"/>
  <c r="T4" i="4"/>
  <c r="T28" i="4" s="1"/>
  <c r="S30" i="4"/>
  <c r="R7" i="4"/>
  <c r="R12" i="4" s="1"/>
  <c r="R33" i="4" s="1"/>
  <c r="S11" i="4"/>
  <c r="T35" i="4"/>
  <c r="T10" i="4"/>
  <c r="T34" i="4"/>
  <c r="Q12" i="4"/>
  <c r="Q33" i="4" s="1"/>
  <c r="Q32" i="4" s="1"/>
  <c r="N19" i="1"/>
  <c r="N23" i="1" s="1"/>
  <c r="M28" i="1"/>
  <c r="R41" i="4"/>
  <c r="R19" i="4"/>
  <c r="R55" i="4"/>
  <c r="R60" i="4"/>
  <c r="R47" i="4"/>
  <c r="R44" i="4"/>
  <c r="R59" i="4"/>
  <c r="P49" i="4"/>
  <c r="P40" i="4" s="1"/>
  <c r="P37" i="4" s="1"/>
  <c r="R46" i="4"/>
  <c r="R54" i="4"/>
  <c r="R48" i="4"/>
  <c r="R45" i="4"/>
  <c r="R56" i="4"/>
  <c r="R43" i="4"/>
  <c r="R42" i="4"/>
  <c r="R57" i="4"/>
  <c r="R58" i="4"/>
  <c r="S52" i="4"/>
  <c r="S38" i="4"/>
  <c r="S16" i="4"/>
  <c r="L63" i="4"/>
  <c r="Q51" i="4"/>
  <c r="Q39" i="4"/>
  <c r="T23" i="4"/>
  <c r="T15" i="4"/>
  <c r="T6" i="4"/>
  <c r="U3" i="4"/>
  <c r="O37" i="4"/>
  <c r="R15" i="1"/>
  <c r="R4" i="1"/>
  <c r="R32" i="1" s="1"/>
  <c r="O54" i="1"/>
  <c r="O45" i="1"/>
  <c r="O48" i="1"/>
  <c r="O47" i="1"/>
  <c r="O49" i="1"/>
  <c r="O44" i="1"/>
  <c r="O46" i="1"/>
  <c r="O50" i="1"/>
  <c r="M18" i="1"/>
  <c r="O51" i="1"/>
  <c r="O57" i="1"/>
  <c r="O61" i="1"/>
  <c r="O59" i="1"/>
  <c r="O58" i="1"/>
  <c r="O63" i="1"/>
  <c r="O62" i="1"/>
  <c r="O60" i="1"/>
  <c r="R9" i="1"/>
  <c r="Q34" i="1"/>
  <c r="Q31" i="1" s="1"/>
  <c r="P59" i="1"/>
  <c r="Q38" i="1"/>
  <c r="Q55" i="1"/>
  <c r="P61" i="1"/>
  <c r="P57" i="1"/>
  <c r="P62" i="1"/>
  <c r="P60" i="1"/>
  <c r="P63" i="1"/>
  <c r="R26" i="1"/>
  <c r="Q37" i="1"/>
  <c r="Q10" i="1"/>
  <c r="Q11" i="1" s="1"/>
  <c r="P46" i="1"/>
  <c r="P44" i="1"/>
  <c r="P50" i="1"/>
  <c r="P48" i="1"/>
  <c r="P45" i="1"/>
  <c r="P47" i="1"/>
  <c r="P49" i="1"/>
  <c r="P51" i="1"/>
  <c r="Q16" i="1"/>
  <c r="Q47" i="1" s="1"/>
  <c r="P7" i="1"/>
  <c r="Q41" i="1"/>
  <c r="R5" i="1"/>
  <c r="R33" i="1" s="1"/>
  <c r="R6" i="1"/>
  <c r="R8" i="1"/>
  <c r="S3" i="1"/>
  <c r="S27" i="1" s="1"/>
  <c r="C65" i="4" l="1"/>
  <c r="L64" i="4"/>
  <c r="M64" i="4" s="1"/>
  <c r="N24" i="1"/>
  <c r="N28" i="1"/>
  <c r="N36" i="4"/>
  <c r="N25" i="4" s="1"/>
  <c r="N22" i="4" s="1"/>
  <c r="N21" i="4" s="1"/>
  <c r="N63" i="4" s="1"/>
  <c r="O19" i="1"/>
  <c r="P19" i="1" s="1"/>
  <c r="S19" i="4"/>
  <c r="S24" i="4" s="1"/>
  <c r="S27" i="4"/>
  <c r="P12" i="1"/>
  <c r="P36" i="1" s="1"/>
  <c r="P35" i="1" s="1"/>
  <c r="P30" i="1" s="1"/>
  <c r="P42" i="1"/>
  <c r="T29" i="4"/>
  <c r="T11" i="4"/>
  <c r="P61" i="4"/>
  <c r="P53" i="4" s="1"/>
  <c r="O50" i="4"/>
  <c r="O36" i="4" s="1"/>
  <c r="O25" i="4" s="1"/>
  <c r="O22" i="4" s="1"/>
  <c r="O21" i="4" s="1"/>
  <c r="O63" i="4" s="1"/>
  <c r="T30" i="4"/>
  <c r="S7" i="4"/>
  <c r="S12" i="4" s="1"/>
  <c r="S33" i="4" s="1"/>
  <c r="V9" i="4"/>
  <c r="U5" i="4"/>
  <c r="U31" i="4" s="1"/>
  <c r="U8" i="4"/>
  <c r="U11" i="4" s="1"/>
  <c r="U4" i="4"/>
  <c r="U28" i="4" s="1"/>
  <c r="N18" i="1"/>
  <c r="R18" i="4"/>
  <c r="R24" i="4"/>
  <c r="S57" i="4"/>
  <c r="S54" i="4"/>
  <c r="S58" i="4"/>
  <c r="S59" i="4"/>
  <c r="S48" i="4"/>
  <c r="S42" i="4"/>
  <c r="S56" i="4"/>
  <c r="S46" i="4"/>
  <c r="U6" i="4"/>
  <c r="U15" i="4"/>
  <c r="V3" i="4"/>
  <c r="U23" i="4"/>
  <c r="R51" i="4"/>
  <c r="R39" i="4"/>
  <c r="R32" i="4"/>
  <c r="T52" i="4"/>
  <c r="T38" i="4"/>
  <c r="T16" i="4"/>
  <c r="S45" i="4"/>
  <c r="S60" i="4"/>
  <c r="S43" i="4"/>
  <c r="S47" i="4"/>
  <c r="S55" i="4"/>
  <c r="S41" i="4"/>
  <c r="S44" i="4"/>
  <c r="Q49" i="4"/>
  <c r="Q40" i="4" s="1"/>
  <c r="S15" i="1"/>
  <c r="S4" i="1"/>
  <c r="S32" i="1" s="1"/>
  <c r="P54" i="1"/>
  <c r="R38" i="1"/>
  <c r="Q59" i="1"/>
  <c r="Q58" i="1"/>
  <c r="Q62" i="1"/>
  <c r="Q60" i="1"/>
  <c r="Q61" i="1"/>
  <c r="Q63" i="1"/>
  <c r="Q57" i="1"/>
  <c r="R10" i="1"/>
  <c r="R11" i="1" s="1"/>
  <c r="R37" i="1"/>
  <c r="S9" i="1"/>
  <c r="R34" i="1"/>
  <c r="R31" i="1" s="1"/>
  <c r="R55" i="1"/>
  <c r="S26" i="1"/>
  <c r="Q51" i="1"/>
  <c r="Q45" i="1"/>
  <c r="Q46" i="1"/>
  <c r="Q50" i="1"/>
  <c r="Q48" i="1"/>
  <c r="Q44" i="1"/>
  <c r="Q49" i="1"/>
  <c r="R16" i="1"/>
  <c r="Q7" i="1"/>
  <c r="Q42" i="1" s="1"/>
  <c r="R41" i="1"/>
  <c r="S5" i="1"/>
  <c r="S33" i="1" s="1"/>
  <c r="S6" i="1"/>
  <c r="S8" i="1"/>
  <c r="T3" i="1"/>
  <c r="T27" i="1" s="1"/>
  <c r="N64" i="4" l="1"/>
  <c r="O64" i="4" s="1"/>
  <c r="R49" i="4"/>
  <c r="R40" i="4" s="1"/>
  <c r="R37" i="4" s="1"/>
  <c r="N22" i="1"/>
  <c r="O24" i="1"/>
  <c r="P24" i="1"/>
  <c r="O18" i="1"/>
  <c r="P28" i="1"/>
  <c r="O28" i="1"/>
  <c r="S18" i="4"/>
  <c r="T27" i="4"/>
  <c r="Q12" i="1"/>
  <c r="Q36" i="1" s="1"/>
  <c r="Q35" i="1" s="1"/>
  <c r="Q30" i="1" s="1"/>
  <c r="T19" i="4"/>
  <c r="T24" i="4" s="1"/>
  <c r="Q61" i="4"/>
  <c r="Q53" i="4" s="1"/>
  <c r="P50" i="4"/>
  <c r="P36" i="4" s="1"/>
  <c r="P25" i="4" s="1"/>
  <c r="P22" i="4" s="1"/>
  <c r="P21" i="4" s="1"/>
  <c r="P63" i="4" s="1"/>
  <c r="U29" i="4"/>
  <c r="V5" i="4"/>
  <c r="V31" i="4" s="1"/>
  <c r="V8" i="4"/>
  <c r="V4" i="4"/>
  <c r="V28" i="4" s="1"/>
  <c r="V35" i="4"/>
  <c r="V10" i="4"/>
  <c r="V34" i="4"/>
  <c r="U30" i="4"/>
  <c r="T7" i="4"/>
  <c r="T12" i="4" s="1"/>
  <c r="T33" i="4" s="1"/>
  <c r="W9" i="4"/>
  <c r="T56" i="4"/>
  <c r="T60" i="4"/>
  <c r="T44" i="4"/>
  <c r="T46" i="4"/>
  <c r="T59" i="4"/>
  <c r="T45" i="4"/>
  <c r="T43" i="4"/>
  <c r="T42" i="4"/>
  <c r="T58" i="4"/>
  <c r="T47" i="4"/>
  <c r="T55" i="4"/>
  <c r="T41" i="4"/>
  <c r="T48" i="4"/>
  <c r="T54" i="4"/>
  <c r="T57" i="4"/>
  <c r="Q19" i="1"/>
  <c r="Q23" i="1" s="1"/>
  <c r="Q37" i="4"/>
  <c r="S51" i="4"/>
  <c r="S39" i="4"/>
  <c r="S32" i="4"/>
  <c r="V23" i="4"/>
  <c r="V15" i="4"/>
  <c r="W3" i="4"/>
  <c r="V6" i="4"/>
  <c r="U52" i="4"/>
  <c r="U38" i="4"/>
  <c r="U16" i="4"/>
  <c r="U48" i="4" s="1"/>
  <c r="T15" i="1"/>
  <c r="T4" i="1"/>
  <c r="T32" i="1" s="1"/>
  <c r="Q54" i="1"/>
  <c r="P18" i="1"/>
  <c r="S38" i="1"/>
  <c r="S37" i="1"/>
  <c r="S10" i="1"/>
  <c r="S11" i="1" s="1"/>
  <c r="T9" i="1"/>
  <c r="S34" i="1"/>
  <c r="S31" i="1" s="1"/>
  <c r="S55" i="1"/>
  <c r="R62" i="1"/>
  <c r="R60" i="1"/>
  <c r="R63" i="1"/>
  <c r="R57" i="1"/>
  <c r="R61" i="1"/>
  <c r="R59" i="1"/>
  <c r="R58" i="1"/>
  <c r="T26" i="1"/>
  <c r="R44" i="1"/>
  <c r="R51" i="1"/>
  <c r="R48" i="1"/>
  <c r="R46" i="1"/>
  <c r="R49" i="1"/>
  <c r="R50" i="1"/>
  <c r="R45" i="1"/>
  <c r="R47" i="1"/>
  <c r="S16" i="1"/>
  <c r="S62" i="1" s="1"/>
  <c r="R7" i="1"/>
  <c r="R42" i="1" s="1"/>
  <c r="S41" i="1"/>
  <c r="T5" i="1"/>
  <c r="T33" i="1" s="1"/>
  <c r="T6" i="1"/>
  <c r="T8" i="1"/>
  <c r="U3" i="1"/>
  <c r="U27" i="1" s="1"/>
  <c r="P64" i="4" l="1"/>
  <c r="S49" i="4"/>
  <c r="S40" i="4" s="1"/>
  <c r="S37" i="4" s="1"/>
  <c r="Q24" i="1"/>
  <c r="Q28" i="1"/>
  <c r="U44" i="4"/>
  <c r="U59" i="4"/>
  <c r="U54" i="4"/>
  <c r="U56" i="4"/>
  <c r="U58" i="4"/>
  <c r="U43" i="4"/>
  <c r="U60" i="4"/>
  <c r="U45" i="4"/>
  <c r="U42" i="4"/>
  <c r="R19" i="1"/>
  <c r="U57" i="4"/>
  <c r="U19" i="4"/>
  <c r="U24" i="4" s="1"/>
  <c r="U41" i="4"/>
  <c r="U47" i="4"/>
  <c r="U46" i="4"/>
  <c r="U55" i="4"/>
  <c r="T18" i="4"/>
  <c r="U27" i="4"/>
  <c r="R12" i="1"/>
  <c r="R36" i="1" s="1"/>
  <c r="R35" i="1" s="1"/>
  <c r="R30" i="1" s="1"/>
  <c r="V11" i="4"/>
  <c r="V29" i="4"/>
  <c r="R61" i="4"/>
  <c r="R53" i="4" s="1"/>
  <c r="Q50" i="4"/>
  <c r="Q36" i="4" s="1"/>
  <c r="Q25" i="4" s="1"/>
  <c r="Q22" i="4" s="1"/>
  <c r="Q21" i="4" s="1"/>
  <c r="Q63" i="4" s="1"/>
  <c r="W8" i="4"/>
  <c r="W4" i="4"/>
  <c r="W28" i="4" s="1"/>
  <c r="W5" i="4"/>
  <c r="W31" i="4" s="1"/>
  <c r="W34" i="4"/>
  <c r="W35" i="4"/>
  <c r="W10" i="4"/>
  <c r="V30" i="4"/>
  <c r="U7" i="4"/>
  <c r="X9" i="4"/>
  <c r="Q18" i="1"/>
  <c r="T51" i="4"/>
  <c r="T39" i="4"/>
  <c r="T32" i="4"/>
  <c r="W23" i="4"/>
  <c r="W15" i="4"/>
  <c r="W6" i="4"/>
  <c r="X3" i="4"/>
  <c r="V38" i="4"/>
  <c r="V52" i="4"/>
  <c r="V16" i="4"/>
  <c r="U15" i="1"/>
  <c r="U4" i="1"/>
  <c r="U32" i="1" s="1"/>
  <c r="R54" i="1"/>
  <c r="T38" i="1"/>
  <c r="S61" i="1"/>
  <c r="S58" i="1"/>
  <c r="S63" i="1"/>
  <c r="S57" i="1"/>
  <c r="S19" i="1"/>
  <c r="S59" i="1"/>
  <c r="S60" i="1"/>
  <c r="T37" i="1"/>
  <c r="T10" i="1"/>
  <c r="T11" i="1" s="1"/>
  <c r="U9" i="1"/>
  <c r="T34" i="1"/>
  <c r="T31" i="1" s="1"/>
  <c r="T55" i="1"/>
  <c r="U26" i="1"/>
  <c r="S45" i="1"/>
  <c r="S50" i="1"/>
  <c r="S48" i="1"/>
  <c r="S49" i="1"/>
  <c r="S46" i="1"/>
  <c r="S44" i="1"/>
  <c r="S51" i="1"/>
  <c r="S47" i="1"/>
  <c r="T16" i="1"/>
  <c r="S7" i="1"/>
  <c r="T41" i="1"/>
  <c r="U5" i="1"/>
  <c r="U33" i="1" s="1"/>
  <c r="U6" i="1"/>
  <c r="U8" i="1"/>
  <c r="V3" i="1"/>
  <c r="V27" i="1" s="1"/>
  <c r="Q64" i="4" l="1"/>
  <c r="T49" i="4"/>
  <c r="T40" i="4" s="1"/>
  <c r="T37" i="4" s="1"/>
  <c r="Q22" i="1"/>
  <c r="S24" i="1"/>
  <c r="R24" i="1"/>
  <c r="R28" i="1"/>
  <c r="S28" i="1"/>
  <c r="R18" i="1"/>
  <c r="U18" i="4"/>
  <c r="W11" i="4"/>
  <c r="V27" i="4"/>
  <c r="S12" i="1"/>
  <c r="S36" i="1" s="1"/>
  <c r="S35" i="1" s="1"/>
  <c r="S30" i="1" s="1"/>
  <c r="S42" i="1"/>
  <c r="V19" i="4"/>
  <c r="V24" i="4" s="1"/>
  <c r="W29" i="4"/>
  <c r="S61" i="4"/>
  <c r="S53" i="4" s="1"/>
  <c r="R50" i="4"/>
  <c r="R36" i="4" s="1"/>
  <c r="R25" i="4" s="1"/>
  <c r="R22" i="4" s="1"/>
  <c r="R21" i="4" s="1"/>
  <c r="R63" i="4" s="1"/>
  <c r="X5" i="4"/>
  <c r="X31" i="4" s="1"/>
  <c r="X8" i="4"/>
  <c r="X4" i="4"/>
  <c r="X28" i="4" s="1"/>
  <c r="W30" i="4"/>
  <c r="V7" i="4"/>
  <c r="Y9" i="4"/>
  <c r="U12" i="4"/>
  <c r="U33" i="4" s="1"/>
  <c r="U32" i="4" s="1"/>
  <c r="X35" i="4"/>
  <c r="X34" i="4"/>
  <c r="X10" i="4"/>
  <c r="V58" i="4"/>
  <c r="V60" i="4"/>
  <c r="V57" i="4"/>
  <c r="V59" i="4"/>
  <c r="V41" i="4"/>
  <c r="V42" i="4"/>
  <c r="V46" i="4"/>
  <c r="V54" i="4"/>
  <c r="U51" i="4"/>
  <c r="U39" i="4"/>
  <c r="V43" i="4"/>
  <c r="V48" i="4"/>
  <c r="V55" i="4"/>
  <c r="V56" i="4"/>
  <c r="W52" i="4"/>
  <c r="W38" i="4"/>
  <c r="W16" i="4"/>
  <c r="W46" i="4" s="1"/>
  <c r="V44" i="4"/>
  <c r="V47" i="4"/>
  <c r="V45" i="4"/>
  <c r="X23" i="4"/>
  <c r="X15" i="4"/>
  <c r="X6" i="4"/>
  <c r="Y3" i="4"/>
  <c r="V15" i="1"/>
  <c r="V4" i="1"/>
  <c r="V32" i="1" s="1"/>
  <c r="S54" i="1"/>
  <c r="T19" i="1"/>
  <c r="T23" i="1" s="1"/>
  <c r="U37" i="1"/>
  <c r="U38" i="1"/>
  <c r="U10" i="1"/>
  <c r="U11" i="1" s="1"/>
  <c r="U55" i="1"/>
  <c r="V9" i="1"/>
  <c r="U34" i="1"/>
  <c r="U31" i="1" s="1"/>
  <c r="T62" i="1"/>
  <c r="T61" i="1"/>
  <c r="T59" i="1"/>
  <c r="T60" i="1"/>
  <c r="T63" i="1"/>
  <c r="T57" i="1"/>
  <c r="T58" i="1"/>
  <c r="V26" i="1"/>
  <c r="S18" i="1"/>
  <c r="T46" i="1"/>
  <c r="T45" i="1"/>
  <c r="T50" i="1"/>
  <c r="T49" i="1"/>
  <c r="T48" i="1"/>
  <c r="T44" i="1"/>
  <c r="T51" i="1"/>
  <c r="T47" i="1"/>
  <c r="U16" i="1"/>
  <c r="U63" i="1" s="1"/>
  <c r="T7" i="1"/>
  <c r="T42" i="1" s="1"/>
  <c r="U41" i="1"/>
  <c r="V5" i="1"/>
  <c r="V33" i="1" s="1"/>
  <c r="V6" i="1"/>
  <c r="V8" i="1"/>
  <c r="W3" i="1"/>
  <c r="W27" i="1" s="1"/>
  <c r="R64" i="4" l="1"/>
  <c r="U49" i="4"/>
  <c r="U40" i="4" s="1"/>
  <c r="U37" i="4" s="1"/>
  <c r="T24" i="1"/>
  <c r="T28" i="1"/>
  <c r="W56" i="4"/>
  <c r="W59" i="4"/>
  <c r="W45" i="4"/>
  <c r="W60" i="4"/>
  <c r="W57" i="4"/>
  <c r="W43" i="4"/>
  <c r="W44" i="4"/>
  <c r="W54" i="4"/>
  <c r="W47" i="4"/>
  <c r="W42" i="4"/>
  <c r="W55" i="4"/>
  <c r="W41" i="4"/>
  <c r="W58" i="4"/>
  <c r="W48" i="4"/>
  <c r="X11" i="4"/>
  <c r="W19" i="4"/>
  <c r="W24" i="4" s="1"/>
  <c r="W27" i="4"/>
  <c r="T12" i="1"/>
  <c r="T36" i="1" s="1"/>
  <c r="T35" i="1" s="1"/>
  <c r="T30" i="1" s="1"/>
  <c r="T61" i="4"/>
  <c r="T53" i="4" s="1"/>
  <c r="S50" i="4"/>
  <c r="S36" i="4" s="1"/>
  <c r="S25" i="4" s="1"/>
  <c r="S22" i="4" s="1"/>
  <c r="S21" i="4" s="1"/>
  <c r="S63" i="4" s="1"/>
  <c r="X29" i="4"/>
  <c r="Y5" i="4"/>
  <c r="Y31" i="4" s="1"/>
  <c r="Y8" i="4"/>
  <c r="Y4" i="4"/>
  <c r="Y28" i="4" s="1"/>
  <c r="Y10" i="4"/>
  <c r="Y35" i="4"/>
  <c r="Y34" i="4"/>
  <c r="X30" i="4"/>
  <c r="W7" i="4"/>
  <c r="Z9" i="4"/>
  <c r="V12" i="4"/>
  <c r="V33" i="4" s="1"/>
  <c r="V32" i="4" s="1"/>
  <c r="V18" i="4"/>
  <c r="X52" i="4"/>
  <c r="X38" i="4"/>
  <c r="X16" i="4"/>
  <c r="Y6" i="4"/>
  <c r="Y23" i="4"/>
  <c r="Z3" i="4"/>
  <c r="Y15" i="4"/>
  <c r="V51" i="4"/>
  <c r="V39" i="4"/>
  <c r="W15" i="1"/>
  <c r="W4" i="1"/>
  <c r="W32" i="1" s="1"/>
  <c r="T54" i="1"/>
  <c r="V10" i="1"/>
  <c r="V11" i="1" s="1"/>
  <c r="U57" i="1"/>
  <c r="U19" i="1"/>
  <c r="U61" i="1"/>
  <c r="U58" i="1"/>
  <c r="U60" i="1"/>
  <c r="U62" i="1"/>
  <c r="U59" i="1"/>
  <c r="V55" i="1"/>
  <c r="V37" i="1"/>
  <c r="V38" i="1"/>
  <c r="W9" i="1"/>
  <c r="V34" i="1"/>
  <c r="V31" i="1" s="1"/>
  <c r="W26" i="1"/>
  <c r="T18" i="1"/>
  <c r="U47" i="1"/>
  <c r="U46" i="1"/>
  <c r="U51" i="1"/>
  <c r="U45" i="1"/>
  <c r="U48" i="1"/>
  <c r="U50" i="1"/>
  <c r="U44" i="1"/>
  <c r="U49" i="1"/>
  <c r="V16" i="1"/>
  <c r="V41" i="1"/>
  <c r="U7" i="1"/>
  <c r="U42" i="1" s="1"/>
  <c r="W5" i="1"/>
  <c r="W33" i="1" s="1"/>
  <c r="W6" i="1"/>
  <c r="W8" i="1"/>
  <c r="X3" i="1"/>
  <c r="X27" i="1" s="1"/>
  <c r="S64" i="4" l="1"/>
  <c r="V49" i="4"/>
  <c r="V40" i="4" s="1"/>
  <c r="V37" i="4" s="1"/>
  <c r="T22" i="1"/>
  <c r="U24" i="1"/>
  <c r="U28" i="1"/>
  <c r="X19" i="4"/>
  <c r="X24" i="4" s="1"/>
  <c r="W18" i="4"/>
  <c r="X27" i="4"/>
  <c r="U12" i="1"/>
  <c r="U36" i="1" s="1"/>
  <c r="U35" i="1" s="1"/>
  <c r="U30" i="1" s="1"/>
  <c r="Y11" i="4"/>
  <c r="Y29" i="4"/>
  <c r="U61" i="4"/>
  <c r="U53" i="4" s="1"/>
  <c r="T50" i="4"/>
  <c r="T36" i="4" s="1"/>
  <c r="T25" i="4" s="1"/>
  <c r="T22" i="4" s="1"/>
  <c r="T21" i="4" s="1"/>
  <c r="T63" i="4" s="1"/>
  <c r="T64" i="4" s="1"/>
  <c r="Y30" i="4"/>
  <c r="X7" i="4"/>
  <c r="X12" i="4" s="1"/>
  <c r="X33" i="4" s="1"/>
  <c r="AA9" i="4"/>
  <c r="W12" i="4"/>
  <c r="W33" i="4" s="1"/>
  <c r="W32" i="4" s="1"/>
  <c r="Z5" i="4"/>
  <c r="Z31" i="4" s="1"/>
  <c r="Z8" i="4"/>
  <c r="Z4" i="4"/>
  <c r="Z28" i="4" s="1"/>
  <c r="Z35" i="4"/>
  <c r="Z10" i="4"/>
  <c r="Z34" i="4"/>
  <c r="X56" i="4"/>
  <c r="X59" i="4"/>
  <c r="X48" i="4"/>
  <c r="X60" i="4"/>
  <c r="X44" i="4"/>
  <c r="X43" i="4"/>
  <c r="X42" i="4"/>
  <c r="X45" i="4"/>
  <c r="X47" i="4"/>
  <c r="X55" i="4"/>
  <c r="X46" i="4"/>
  <c r="X41" i="4"/>
  <c r="X54" i="4"/>
  <c r="X58" i="4"/>
  <c r="X57" i="4"/>
  <c r="Y52" i="4"/>
  <c r="Y38" i="4"/>
  <c r="Y16" i="4"/>
  <c r="Y56" i="4" s="1"/>
  <c r="Z23" i="4"/>
  <c r="Z15" i="4"/>
  <c r="Z6" i="4"/>
  <c r="AA3" i="4"/>
  <c r="W51" i="4"/>
  <c r="W39" i="4"/>
  <c r="X15" i="1"/>
  <c r="X4" i="1"/>
  <c r="X32" i="1" s="1"/>
  <c r="U54" i="1"/>
  <c r="W38" i="1"/>
  <c r="V19" i="1"/>
  <c r="W55" i="1"/>
  <c r="W10" i="1"/>
  <c r="W11" i="1" s="1"/>
  <c r="W37" i="1"/>
  <c r="X9" i="1"/>
  <c r="W34" i="1"/>
  <c r="W31" i="1" s="1"/>
  <c r="V57" i="1"/>
  <c r="V62" i="1"/>
  <c r="V63" i="1"/>
  <c r="V61" i="1"/>
  <c r="V58" i="1"/>
  <c r="V60" i="1"/>
  <c r="V59" i="1"/>
  <c r="X26" i="1"/>
  <c r="U18" i="1"/>
  <c r="V44" i="1"/>
  <c r="V51" i="1"/>
  <c r="V48" i="1"/>
  <c r="V46" i="1"/>
  <c r="V49" i="1"/>
  <c r="V50" i="1"/>
  <c r="V45" i="1"/>
  <c r="V47" i="1"/>
  <c r="W16" i="1"/>
  <c r="W63" i="1" s="1"/>
  <c r="V7" i="1"/>
  <c r="W41" i="1"/>
  <c r="X5" i="1"/>
  <c r="X33" i="1" s="1"/>
  <c r="X6" i="1"/>
  <c r="X8" i="1"/>
  <c r="Y3" i="1"/>
  <c r="Y27" i="1" s="1"/>
  <c r="V24" i="1" l="1"/>
  <c r="V28" i="1"/>
  <c r="X18" i="4"/>
  <c r="Y19" i="4"/>
  <c r="Y24" i="4" s="1"/>
  <c r="Y27" i="4"/>
  <c r="V12" i="1"/>
  <c r="V36" i="1" s="1"/>
  <c r="V35" i="1" s="1"/>
  <c r="V30" i="1" s="1"/>
  <c r="V42" i="1"/>
  <c r="Z11" i="4"/>
  <c r="Z29" i="4"/>
  <c r="V61" i="4"/>
  <c r="V53" i="4" s="1"/>
  <c r="U50" i="4"/>
  <c r="U36" i="4" s="1"/>
  <c r="U25" i="4" s="1"/>
  <c r="U22" i="4" s="1"/>
  <c r="U21" i="4" s="1"/>
  <c r="U63" i="4" s="1"/>
  <c r="U64" i="4" s="1"/>
  <c r="AA8" i="4"/>
  <c r="AA4" i="4"/>
  <c r="AA28" i="4" s="1"/>
  <c r="AA5" i="4"/>
  <c r="AA31" i="4" s="1"/>
  <c r="Z30" i="4"/>
  <c r="Y7" i="4"/>
  <c r="Y12" i="4" s="1"/>
  <c r="Y33" i="4" s="1"/>
  <c r="AB9" i="4"/>
  <c r="AA34" i="4"/>
  <c r="AA10" i="4"/>
  <c r="AA35" i="4"/>
  <c r="Y41" i="4"/>
  <c r="Y48" i="4"/>
  <c r="Y58" i="4"/>
  <c r="Y47" i="4"/>
  <c r="Y43" i="4"/>
  <c r="Y57" i="4"/>
  <c r="Y55" i="4"/>
  <c r="Y60" i="4"/>
  <c r="AA23" i="4"/>
  <c r="AA15" i="4"/>
  <c r="AA6" i="4"/>
  <c r="AB3" i="4"/>
  <c r="X51" i="4"/>
  <c r="X39" i="4"/>
  <c r="X32" i="4"/>
  <c r="Y45" i="4"/>
  <c r="Y59" i="4"/>
  <c r="Y54" i="4"/>
  <c r="W49" i="4"/>
  <c r="W40" i="4" s="1"/>
  <c r="Z52" i="4"/>
  <c r="Z38" i="4"/>
  <c r="Z16" i="4"/>
  <c r="Y42" i="4"/>
  <c r="Y46" i="4"/>
  <c r="Y44" i="4"/>
  <c r="Y15" i="1"/>
  <c r="Y4" i="1"/>
  <c r="Y32" i="1" s="1"/>
  <c r="V54" i="1"/>
  <c r="X10" i="1"/>
  <c r="X11" i="1" s="1"/>
  <c r="W57" i="1"/>
  <c r="W59" i="1"/>
  <c r="W58" i="1"/>
  <c r="W19" i="1"/>
  <c r="W23" i="1" s="1"/>
  <c r="W62" i="1"/>
  <c r="W60" i="1"/>
  <c r="W61" i="1"/>
  <c r="X37" i="1"/>
  <c r="X38" i="1"/>
  <c r="Y9" i="1"/>
  <c r="X34" i="1"/>
  <c r="X31" i="1" s="1"/>
  <c r="X55" i="1"/>
  <c r="Y26" i="1"/>
  <c r="V18" i="1"/>
  <c r="W45" i="1"/>
  <c r="W48" i="1"/>
  <c r="W49" i="1"/>
  <c r="W44" i="1"/>
  <c r="W47" i="1"/>
  <c r="W46" i="1"/>
  <c r="W50" i="1"/>
  <c r="W51" i="1"/>
  <c r="X16" i="1"/>
  <c r="W7" i="1"/>
  <c r="W42" i="1" s="1"/>
  <c r="X41" i="1"/>
  <c r="Y5" i="1"/>
  <c r="Y33" i="1" s="1"/>
  <c r="Y6" i="1"/>
  <c r="Y8" i="1"/>
  <c r="Z3" i="1"/>
  <c r="Z27" i="1" s="1"/>
  <c r="W24" i="1" l="1"/>
  <c r="W28" i="1"/>
  <c r="Y18" i="4"/>
  <c r="Z19" i="4"/>
  <c r="Z24" i="4" s="1"/>
  <c r="Z27" i="4"/>
  <c r="W61" i="4"/>
  <c r="W53" i="4" s="1"/>
  <c r="V50" i="4"/>
  <c r="V36" i="4" s="1"/>
  <c r="V25" i="4" s="1"/>
  <c r="V22" i="4" s="1"/>
  <c r="V21" i="4" s="1"/>
  <c r="V63" i="4" s="1"/>
  <c r="AA11" i="4"/>
  <c r="AA29" i="4"/>
  <c r="AB5" i="4"/>
  <c r="AB31" i="4" s="1"/>
  <c r="AB8" i="4"/>
  <c r="AB4" i="4"/>
  <c r="AB28" i="4" s="1"/>
  <c r="AB35" i="4"/>
  <c r="D35" i="4" s="1"/>
  <c r="AB34" i="4"/>
  <c r="D34" i="4" s="1"/>
  <c r="AB10" i="4"/>
  <c r="X49" i="4"/>
  <c r="X40" i="4" s="1"/>
  <c r="X37" i="4" s="1"/>
  <c r="AA30" i="4"/>
  <c r="Z7" i="4"/>
  <c r="Z12" i="4" s="1"/>
  <c r="Z33" i="4" s="1"/>
  <c r="AC9" i="4"/>
  <c r="Z42" i="4"/>
  <c r="Z41" i="4"/>
  <c r="Z56" i="4"/>
  <c r="Z48" i="4"/>
  <c r="Z44" i="4"/>
  <c r="Z47" i="4"/>
  <c r="Z57" i="4"/>
  <c r="Z58" i="4"/>
  <c r="Z46" i="4"/>
  <c r="Z59" i="4"/>
  <c r="Z60" i="4"/>
  <c r="Z43" i="4"/>
  <c r="Z55" i="4"/>
  <c r="Z45" i="4"/>
  <c r="Z54" i="4"/>
  <c r="W37" i="4"/>
  <c r="Y51" i="4"/>
  <c r="Y39" i="4"/>
  <c r="Y32" i="4"/>
  <c r="AB23" i="4"/>
  <c r="AB15" i="4"/>
  <c r="AB6" i="4"/>
  <c r="AC3" i="4"/>
  <c r="AA38" i="4"/>
  <c r="AA52" i="4"/>
  <c r="AA16" i="4"/>
  <c r="AA48" i="4" s="1"/>
  <c r="Z15" i="1"/>
  <c r="Z4" i="1"/>
  <c r="Z32" i="1" s="1"/>
  <c r="W54" i="1"/>
  <c r="W12" i="1"/>
  <c r="W36" i="1" s="1"/>
  <c r="W35" i="1" s="1"/>
  <c r="W30" i="1" s="1"/>
  <c r="Y38" i="1"/>
  <c r="X19" i="1"/>
  <c r="Y10" i="1"/>
  <c r="Y11" i="1" s="1"/>
  <c r="Z9" i="1"/>
  <c r="Y34" i="1"/>
  <c r="Y31" i="1" s="1"/>
  <c r="Y37" i="1"/>
  <c r="Y55" i="1"/>
  <c r="X60" i="1"/>
  <c r="X62" i="1"/>
  <c r="X57" i="1"/>
  <c r="X58" i="1"/>
  <c r="X59" i="1"/>
  <c r="X61" i="1"/>
  <c r="X63" i="1"/>
  <c r="Z26" i="1"/>
  <c r="W18" i="1"/>
  <c r="X46" i="1"/>
  <c r="X47" i="1"/>
  <c r="X50" i="1"/>
  <c r="X44" i="1"/>
  <c r="X45" i="1"/>
  <c r="X48" i="1"/>
  <c r="X49" i="1"/>
  <c r="X51" i="1"/>
  <c r="Y16" i="1"/>
  <c r="Y62" i="1" s="1"/>
  <c r="X7" i="1"/>
  <c r="Y41" i="1"/>
  <c r="Z5" i="1"/>
  <c r="Z33" i="1" s="1"/>
  <c r="Z6" i="1"/>
  <c r="Z8" i="1"/>
  <c r="AA3" i="1"/>
  <c r="C66" i="4" l="1"/>
  <c r="V64" i="4"/>
  <c r="AA4" i="1"/>
  <c r="AA32" i="1" s="1"/>
  <c r="AA27" i="1"/>
  <c r="W22" i="1"/>
  <c r="X24" i="1"/>
  <c r="X28" i="1"/>
  <c r="AA56" i="4"/>
  <c r="AA47" i="4"/>
  <c r="AA45" i="4"/>
  <c r="AA46" i="4"/>
  <c r="AA41" i="4"/>
  <c r="AA55" i="4"/>
  <c r="AA43" i="4"/>
  <c r="AA57" i="4"/>
  <c r="AA19" i="4"/>
  <c r="AA24" i="4" s="1"/>
  <c r="AA44" i="4"/>
  <c r="AA59" i="4"/>
  <c r="AA42" i="4"/>
  <c r="AA60" i="4"/>
  <c r="AA58" i="4"/>
  <c r="AA54" i="4"/>
  <c r="AB11" i="4"/>
  <c r="Z18" i="4"/>
  <c r="AA27" i="4"/>
  <c r="X12" i="1"/>
  <c r="X36" i="1" s="1"/>
  <c r="X35" i="1" s="1"/>
  <c r="X30" i="1" s="1"/>
  <c r="X42" i="1"/>
  <c r="AB29" i="4"/>
  <c r="D29" i="4" s="1"/>
  <c r="X61" i="4"/>
  <c r="X53" i="4" s="1"/>
  <c r="W50" i="4"/>
  <c r="W36" i="4" s="1"/>
  <c r="W25" i="4" s="1"/>
  <c r="W22" i="4" s="1"/>
  <c r="W21" i="4" s="1"/>
  <c r="W63" i="4" s="1"/>
  <c r="Y49" i="4"/>
  <c r="Y40" i="4" s="1"/>
  <c r="Y37" i="4" s="1"/>
  <c r="AC5" i="4"/>
  <c r="AC31" i="4" s="1"/>
  <c r="AC8" i="4"/>
  <c r="AC4" i="4"/>
  <c r="AC28" i="4" s="1"/>
  <c r="AC10" i="4"/>
  <c r="AC35" i="4"/>
  <c r="AC34" i="4"/>
  <c r="AB30" i="4"/>
  <c r="D30" i="4" s="1"/>
  <c r="AA7" i="4"/>
  <c r="Z51" i="4"/>
  <c r="Z39" i="4"/>
  <c r="Z32" i="4"/>
  <c r="AB52" i="4"/>
  <c r="D52" i="4" s="1"/>
  <c r="AB38" i="4"/>
  <c r="AB16" i="4"/>
  <c r="D28" i="4"/>
  <c r="AC6" i="4"/>
  <c r="AC23" i="4"/>
  <c r="AC15" i="4"/>
  <c r="X54" i="1"/>
  <c r="Z38" i="1"/>
  <c r="Y19" i="1"/>
  <c r="Y63" i="1"/>
  <c r="Y61" i="1"/>
  <c r="Y58" i="1"/>
  <c r="Y60" i="1"/>
  <c r="Y57" i="1"/>
  <c r="Y59" i="1"/>
  <c r="Z37" i="1"/>
  <c r="Z55" i="1"/>
  <c r="Z10" i="1"/>
  <c r="Z11" i="1" s="1"/>
  <c r="AA9" i="1"/>
  <c r="Z34" i="1"/>
  <c r="Z31" i="1" s="1"/>
  <c r="AB3" i="1"/>
  <c r="AB27" i="1" s="1"/>
  <c r="AA15" i="1"/>
  <c r="AB9" i="1"/>
  <c r="AA26" i="1"/>
  <c r="X18" i="1"/>
  <c r="Y47" i="1"/>
  <c r="Y50" i="1"/>
  <c r="Y48" i="1"/>
  <c r="Y51" i="1"/>
  <c r="Y46" i="1"/>
  <c r="Y45" i="1"/>
  <c r="Y44" i="1"/>
  <c r="Y49" i="1"/>
  <c r="Z16" i="1"/>
  <c r="Y7" i="1"/>
  <c r="Y42" i="1" s="1"/>
  <c r="Z41" i="1"/>
  <c r="AA5" i="1"/>
  <c r="AA33" i="1" s="1"/>
  <c r="AA8" i="1"/>
  <c r="AA6" i="1"/>
  <c r="AD9" i="1" l="1"/>
  <c r="AE10" i="1" s="1"/>
  <c r="W64" i="4"/>
  <c r="Y24" i="1"/>
  <c r="Y28" i="1"/>
  <c r="AA18" i="4"/>
  <c r="AB19" i="4"/>
  <c r="AB24" i="4" s="1"/>
  <c r="AB27" i="4"/>
  <c r="D27" i="4" s="1"/>
  <c r="AC29" i="4"/>
  <c r="Y61" i="4"/>
  <c r="Y53" i="4" s="1"/>
  <c r="X50" i="4"/>
  <c r="X36" i="4" s="1"/>
  <c r="X25" i="4" s="1"/>
  <c r="X22" i="4" s="1"/>
  <c r="X21" i="4" s="1"/>
  <c r="X63" i="4" s="1"/>
  <c r="AC11" i="4"/>
  <c r="AC7" i="4"/>
  <c r="AC30" i="4"/>
  <c r="AB7" i="4"/>
  <c r="AB12" i="4" s="1"/>
  <c r="AB33" i="4" s="1"/>
  <c r="AA12" i="4"/>
  <c r="AA33" i="4" s="1"/>
  <c r="AA32" i="4" s="1"/>
  <c r="AB59" i="4"/>
  <c r="AB45" i="4"/>
  <c r="D45" i="4" s="1"/>
  <c r="AB43" i="4"/>
  <c r="D43" i="4" s="1"/>
  <c r="AB42" i="4"/>
  <c r="D42" i="4" s="1"/>
  <c r="AA39" i="4"/>
  <c r="AA51" i="4"/>
  <c r="AB46" i="4"/>
  <c r="D46" i="4" s="1"/>
  <c r="AB58" i="4"/>
  <c r="AB47" i="4"/>
  <c r="D47" i="4" s="1"/>
  <c r="AB55" i="4"/>
  <c r="AC52" i="4"/>
  <c r="AC38" i="4"/>
  <c r="AC16" i="4"/>
  <c r="AC54" i="4" s="1"/>
  <c r="AB41" i="4"/>
  <c r="D41" i="4" s="1"/>
  <c r="AB48" i="4"/>
  <c r="D48" i="4" s="1"/>
  <c r="AB54" i="4"/>
  <c r="AB57" i="4"/>
  <c r="D38" i="4"/>
  <c r="AB44" i="4"/>
  <c r="D44" i="4" s="1"/>
  <c r="AB56" i="4"/>
  <c r="AB60" i="4"/>
  <c r="Z49" i="4"/>
  <c r="Z40" i="4" s="1"/>
  <c r="AB15" i="1"/>
  <c r="AB4" i="1"/>
  <c r="AB32" i="1" s="1"/>
  <c r="Y54" i="1"/>
  <c r="Y12" i="1"/>
  <c r="Y36" i="1" s="1"/>
  <c r="Y35" i="1" s="1"/>
  <c r="Y30" i="1" s="1"/>
  <c r="AA38" i="1"/>
  <c r="Z19" i="1"/>
  <c r="Z23" i="1" s="1"/>
  <c r="AA37" i="1"/>
  <c r="AA10" i="1"/>
  <c r="AA11" i="1" s="1"/>
  <c r="AC3" i="1"/>
  <c r="AD3" i="1" s="1"/>
  <c r="AC9" i="1"/>
  <c r="AA34" i="1"/>
  <c r="AA31" i="1" s="1"/>
  <c r="AB8" i="1"/>
  <c r="AB6" i="1"/>
  <c r="AB34" i="1" s="1"/>
  <c r="AA55" i="1"/>
  <c r="AB38" i="1"/>
  <c r="Z57" i="1"/>
  <c r="Z60" i="1"/>
  <c r="Z61" i="1"/>
  <c r="Z59" i="1"/>
  <c r="Z58" i="1"/>
  <c r="Z63" i="1"/>
  <c r="Z62" i="1"/>
  <c r="AB5" i="1"/>
  <c r="AB33" i="1" s="1"/>
  <c r="AB26" i="1"/>
  <c r="AB37" i="1"/>
  <c r="AB10" i="1"/>
  <c r="Y18" i="1"/>
  <c r="Z44" i="1"/>
  <c r="Z51" i="1"/>
  <c r="Z45" i="1"/>
  <c r="Z48" i="1"/>
  <c r="Z46" i="1"/>
  <c r="Z47" i="1"/>
  <c r="Z49" i="1"/>
  <c r="Z50" i="1"/>
  <c r="AA16" i="1"/>
  <c r="AA57" i="1" s="1"/>
  <c r="AA41" i="1"/>
  <c r="Z7" i="1"/>
  <c r="X64" i="4" l="1"/>
  <c r="AD4" i="1"/>
  <c r="AD32" i="1" s="1"/>
  <c r="AD6" i="1"/>
  <c r="AG9" i="1" s="1"/>
  <c r="AG38" i="1" s="1"/>
  <c r="AE3" i="1"/>
  <c r="AD5" i="1"/>
  <c r="AD33" i="1" s="1"/>
  <c r="AD8" i="1"/>
  <c r="AE9" i="1"/>
  <c r="AD10" i="1"/>
  <c r="AD37" i="1"/>
  <c r="AD38" i="1"/>
  <c r="AD27" i="1"/>
  <c r="AC27" i="1"/>
  <c r="Z24" i="1"/>
  <c r="Z28" i="1"/>
  <c r="AD15" i="1"/>
  <c r="AD26" i="1"/>
  <c r="AA19" i="1"/>
  <c r="AC55" i="4"/>
  <c r="AC56" i="4"/>
  <c r="AC57" i="4"/>
  <c r="AC46" i="4"/>
  <c r="AC60" i="4"/>
  <c r="AC19" i="4"/>
  <c r="AC24" i="4" s="1"/>
  <c r="AC42" i="4"/>
  <c r="AC43" i="4"/>
  <c r="AC47" i="4"/>
  <c r="AC41" i="4"/>
  <c r="AC58" i="4"/>
  <c r="AC44" i="4"/>
  <c r="AC48" i="4"/>
  <c r="AC59" i="4"/>
  <c r="AC45" i="4"/>
  <c r="AC27" i="4"/>
  <c r="AC12" i="4"/>
  <c r="AC33" i="4" s="1"/>
  <c r="AC32" i="4" s="1"/>
  <c r="Z12" i="1"/>
  <c r="Z36" i="1" s="1"/>
  <c r="Z35" i="1" s="1"/>
  <c r="Z30" i="1" s="1"/>
  <c r="Z42" i="1"/>
  <c r="Z61" i="4"/>
  <c r="Z53" i="4" s="1"/>
  <c r="Y50" i="4"/>
  <c r="Y36" i="4" s="1"/>
  <c r="Y25" i="4" s="1"/>
  <c r="Y22" i="4" s="1"/>
  <c r="Y21" i="4" s="1"/>
  <c r="Y63" i="4" s="1"/>
  <c r="AA49" i="4"/>
  <c r="AA40" i="4" s="1"/>
  <c r="AB18" i="4"/>
  <c r="AB51" i="4"/>
  <c r="AB39" i="4"/>
  <c r="Z37" i="4"/>
  <c r="AC51" i="4"/>
  <c r="AC39" i="4"/>
  <c r="Z54" i="1"/>
  <c r="AC15" i="1"/>
  <c r="AC4" i="1"/>
  <c r="AC32" i="1" s="1"/>
  <c r="AC38" i="1"/>
  <c r="AA59" i="1"/>
  <c r="AA62" i="1"/>
  <c r="AA61" i="1"/>
  <c r="AA58" i="1"/>
  <c r="AA63" i="1"/>
  <c r="AA60" i="1"/>
  <c r="AC37" i="1"/>
  <c r="AC10" i="1"/>
  <c r="AC5" i="1"/>
  <c r="AC33" i="1" s="1"/>
  <c r="AB11" i="1"/>
  <c r="AC26" i="1"/>
  <c r="AC6" i="1"/>
  <c r="AC34" i="1" s="1"/>
  <c r="AC8" i="1"/>
  <c r="AB31" i="1"/>
  <c r="AB41" i="1"/>
  <c r="AB55" i="1"/>
  <c r="AB16" i="1"/>
  <c r="AB58" i="1" s="1"/>
  <c r="Z18" i="1"/>
  <c r="AA45" i="1"/>
  <c r="AA44" i="1"/>
  <c r="AA47" i="1"/>
  <c r="AA51" i="1"/>
  <c r="AA50" i="1"/>
  <c r="AA49" i="1"/>
  <c r="AA46" i="1"/>
  <c r="AA48" i="1"/>
  <c r="AA7" i="1"/>
  <c r="AA42" i="1" s="1"/>
  <c r="AD11" i="1" l="1"/>
  <c r="Y64" i="4"/>
  <c r="AH10" i="1"/>
  <c r="AG37" i="1"/>
  <c r="AE37" i="1"/>
  <c r="AE38" i="1"/>
  <c r="AF10" i="1"/>
  <c r="AF9" i="1"/>
  <c r="AG10" i="1" s="1"/>
  <c r="AE4" i="1"/>
  <c r="AE32" i="1" s="1"/>
  <c r="AE27" i="1"/>
  <c r="AE6" i="1"/>
  <c r="AE15" i="1"/>
  <c r="AF3" i="1"/>
  <c r="AE26" i="1"/>
  <c r="AE5" i="1"/>
  <c r="AE33" i="1" s="1"/>
  <c r="AE8" i="1"/>
  <c r="AE11" i="1" s="1"/>
  <c r="Z22" i="1"/>
  <c r="AA24" i="1"/>
  <c r="AC11" i="1"/>
  <c r="AC19" i="1" s="1"/>
  <c r="AC23" i="1" s="1"/>
  <c r="AD34" i="1"/>
  <c r="AD41" i="1"/>
  <c r="AD55" i="1"/>
  <c r="AA28" i="1"/>
  <c r="AA18" i="1"/>
  <c r="AC18" i="4"/>
  <c r="AB49" i="4"/>
  <c r="AB40" i="4" s="1"/>
  <c r="AC49" i="4" s="1"/>
  <c r="AC40" i="4" s="1"/>
  <c r="AC37" i="4" s="1"/>
  <c r="AA37" i="4"/>
  <c r="AA61" i="4"/>
  <c r="AA53" i="4" s="1"/>
  <c r="Z50" i="4"/>
  <c r="Z36" i="4" s="1"/>
  <c r="Z25" i="4" s="1"/>
  <c r="Z22" i="4" s="1"/>
  <c r="Z21" i="4" s="1"/>
  <c r="Z63" i="4" s="1"/>
  <c r="D51" i="4"/>
  <c r="AB32" i="4"/>
  <c r="D32" i="4" s="1"/>
  <c r="D33" i="4"/>
  <c r="D39" i="4"/>
  <c r="AA54" i="1"/>
  <c r="AA12" i="1"/>
  <c r="AA36" i="1" s="1"/>
  <c r="AA35" i="1" s="1"/>
  <c r="AA30" i="1" s="1"/>
  <c r="AC31" i="1"/>
  <c r="AB7" i="1"/>
  <c r="AB42" i="1" s="1"/>
  <c r="AC16" i="1"/>
  <c r="AD16" i="1" s="1"/>
  <c r="AB19" i="1"/>
  <c r="AC55" i="1"/>
  <c r="AC7" i="1"/>
  <c r="AC41" i="1"/>
  <c r="AB45" i="1"/>
  <c r="AB51" i="1"/>
  <c r="AB49" i="1"/>
  <c r="AB60" i="1"/>
  <c r="AB50" i="1"/>
  <c r="AB46" i="1"/>
  <c r="AB48" i="1"/>
  <c r="AB57" i="1"/>
  <c r="AB61" i="1"/>
  <c r="AB44" i="1"/>
  <c r="AB47" i="1"/>
  <c r="AB63" i="1"/>
  <c r="AB62" i="1"/>
  <c r="AB59" i="1"/>
  <c r="AD61" i="1" l="1"/>
  <c r="AD51" i="1"/>
  <c r="AD44" i="1"/>
  <c r="AD63" i="1"/>
  <c r="AD47" i="1"/>
  <c r="AD59" i="1"/>
  <c r="AD48" i="1"/>
  <c r="AD60" i="1"/>
  <c r="AD50" i="1"/>
  <c r="AD57" i="1"/>
  <c r="AD49" i="1"/>
  <c r="AD62" i="1"/>
  <c r="AD58" i="1"/>
  <c r="AD46" i="1"/>
  <c r="AD45" i="1"/>
  <c r="AE19" i="1"/>
  <c r="AE28" i="1" s="1"/>
  <c r="Z64" i="4"/>
  <c r="AF38" i="1"/>
  <c r="AF37" i="1"/>
  <c r="AF5" i="1"/>
  <c r="AF33" i="1" s="1"/>
  <c r="AF27" i="1"/>
  <c r="AF6" i="1"/>
  <c r="AF15" i="1"/>
  <c r="AG3" i="1"/>
  <c r="AF26" i="1"/>
  <c r="AF4" i="1"/>
  <c r="AF32" i="1" s="1"/>
  <c r="AF8" i="1"/>
  <c r="AF11" i="1" s="1"/>
  <c r="AF19" i="1" s="1"/>
  <c r="AE41" i="1"/>
  <c r="AE34" i="1"/>
  <c r="AE31" i="1" s="1"/>
  <c r="AD7" i="1"/>
  <c r="AD12" i="1" s="1"/>
  <c r="AD36" i="1" s="1"/>
  <c r="AE58" i="1"/>
  <c r="AE62" i="1"/>
  <c r="AE45" i="1"/>
  <c r="AE46" i="1"/>
  <c r="AE49" i="1"/>
  <c r="AE16" i="1"/>
  <c r="AE57" i="1"/>
  <c r="AE60" i="1"/>
  <c r="AE61" i="1"/>
  <c r="AE48" i="1"/>
  <c r="AE47" i="1"/>
  <c r="AE50" i="1"/>
  <c r="AE51" i="1"/>
  <c r="AE44" i="1"/>
  <c r="AE55" i="1"/>
  <c r="AE59" i="1"/>
  <c r="AH9" i="1"/>
  <c r="AE63" i="1"/>
  <c r="AD31" i="1"/>
  <c r="AB24" i="1"/>
  <c r="AC24" i="1"/>
  <c r="AB28" i="1"/>
  <c r="AC12" i="1"/>
  <c r="AC36" i="1" s="1"/>
  <c r="AC35" i="1" s="1"/>
  <c r="AC30" i="1" s="1"/>
  <c r="AD19" i="1"/>
  <c r="AC18" i="1"/>
  <c r="AC58" i="1"/>
  <c r="AB37" i="4"/>
  <c r="D37" i="4" s="1"/>
  <c r="AC54" i="1"/>
  <c r="AC42" i="1"/>
  <c r="AB61" i="4"/>
  <c r="AB53" i="4" s="1"/>
  <c r="AA50" i="4"/>
  <c r="AA36" i="4" s="1"/>
  <c r="AA25" i="4" s="1"/>
  <c r="AA22" i="4" s="1"/>
  <c r="AA21" i="4" s="1"/>
  <c r="AA63" i="4" s="1"/>
  <c r="AB54" i="1"/>
  <c r="AB12" i="1"/>
  <c r="AB36" i="1" s="1"/>
  <c r="AB35" i="1" s="1"/>
  <c r="AB30" i="1" s="1"/>
  <c r="AC44" i="1"/>
  <c r="AC51" i="1"/>
  <c r="AC60" i="1"/>
  <c r="AC50" i="1"/>
  <c r="AC57" i="1"/>
  <c r="AC45" i="1"/>
  <c r="AC61" i="1"/>
  <c r="AC46" i="1"/>
  <c r="AC48" i="1"/>
  <c r="AC49" i="1"/>
  <c r="AC47" i="1"/>
  <c r="AC59" i="1"/>
  <c r="AC62" i="1"/>
  <c r="AC63" i="1"/>
  <c r="AB18" i="1"/>
  <c r="E43" i="1"/>
  <c r="AE24" i="1" l="1"/>
  <c r="AE18" i="1"/>
  <c r="AF16" i="1"/>
  <c r="AF57" i="1" s="1"/>
  <c r="AD54" i="1"/>
  <c r="AD42" i="1"/>
  <c r="AA64" i="4"/>
  <c r="AF23" i="1"/>
  <c r="AF18" i="1"/>
  <c r="AF24" i="1"/>
  <c r="AF28" i="1"/>
  <c r="AG8" i="1"/>
  <c r="AG11" i="1" s="1"/>
  <c r="AG27" i="1"/>
  <c r="AG6" i="1"/>
  <c r="AG15" i="1"/>
  <c r="AH3" i="1"/>
  <c r="AG26" i="1"/>
  <c r="AG5" i="1"/>
  <c r="AG33" i="1" s="1"/>
  <c r="AG4" i="1"/>
  <c r="AG32" i="1" s="1"/>
  <c r="AH37" i="1"/>
  <c r="AI10" i="1"/>
  <c r="AH38" i="1"/>
  <c r="AE7" i="1"/>
  <c r="AF34" i="1"/>
  <c r="AF31" i="1" s="1"/>
  <c r="AF41" i="1"/>
  <c r="AI9" i="1"/>
  <c r="AF55" i="1"/>
  <c r="AD35" i="1"/>
  <c r="AD30" i="1" s="1"/>
  <c r="AC22" i="1"/>
  <c r="F52" i="1"/>
  <c r="AD24" i="1"/>
  <c r="AD18" i="1"/>
  <c r="AD28" i="1"/>
  <c r="AC61" i="4"/>
  <c r="AC53" i="4" s="1"/>
  <c r="AC50" i="4" s="1"/>
  <c r="AC36" i="4" s="1"/>
  <c r="AC25" i="4" s="1"/>
  <c r="AC22" i="4" s="1"/>
  <c r="AC21" i="4" s="1"/>
  <c r="AC63" i="4" s="1"/>
  <c r="AB50" i="4"/>
  <c r="AC28" i="1"/>
  <c r="E40" i="1"/>
  <c r="AF50" i="1" l="1"/>
  <c r="AF45" i="1"/>
  <c r="AF59" i="1"/>
  <c r="AF46" i="1"/>
  <c r="AF48" i="1"/>
  <c r="AF47" i="1"/>
  <c r="AF44" i="1"/>
  <c r="AF51" i="1"/>
  <c r="AF63" i="1"/>
  <c r="AF49" i="1"/>
  <c r="AF60" i="1"/>
  <c r="AF61" i="1"/>
  <c r="AF62" i="1"/>
  <c r="AF58" i="1"/>
  <c r="AE42" i="1"/>
  <c r="AE54" i="1"/>
  <c r="AE12" i="1"/>
  <c r="AE36" i="1" s="1"/>
  <c r="AE35" i="1" s="1"/>
  <c r="AE30" i="1" s="1"/>
  <c r="AH8" i="1"/>
  <c r="AH11" i="1" s="1"/>
  <c r="AH26" i="1"/>
  <c r="AH27" i="1"/>
  <c r="AH6" i="1"/>
  <c r="AH15" i="1"/>
  <c r="AI3" i="1"/>
  <c r="AH4" i="1"/>
  <c r="AH32" i="1" s="1"/>
  <c r="AH5" i="1"/>
  <c r="AH33" i="1" s="1"/>
  <c r="AI37" i="1"/>
  <c r="AI38" i="1"/>
  <c r="AJ10" i="1"/>
  <c r="AG34" i="1"/>
  <c r="AG31" i="1" s="1"/>
  <c r="AG41" i="1"/>
  <c r="AF7" i="1"/>
  <c r="AG45" i="1"/>
  <c r="AG63" i="1"/>
  <c r="AG58" i="1"/>
  <c r="AG61" i="1"/>
  <c r="AG46" i="1"/>
  <c r="AG16" i="1"/>
  <c r="AG19" i="1" s="1"/>
  <c r="AG18" i="1" s="1"/>
  <c r="AG47" i="1"/>
  <c r="AG44" i="1"/>
  <c r="AG50" i="1"/>
  <c r="AJ9" i="1"/>
  <c r="AG48" i="1"/>
  <c r="AG62" i="1"/>
  <c r="AG60" i="1"/>
  <c r="AG55" i="1"/>
  <c r="AG49" i="1"/>
  <c r="AG57" i="1"/>
  <c r="AF22" i="1"/>
  <c r="F43" i="1"/>
  <c r="E39" i="1"/>
  <c r="D50" i="4"/>
  <c r="AB36" i="4"/>
  <c r="AG59" i="1" l="1"/>
  <c r="AG51" i="1"/>
  <c r="AG24" i="1"/>
  <c r="AG28" i="1"/>
  <c r="AF54" i="1"/>
  <c r="AF42" i="1"/>
  <c r="AF12" i="1"/>
  <c r="AF36" i="1" s="1"/>
  <c r="AF35" i="1" s="1"/>
  <c r="AF30" i="1" s="1"/>
  <c r="AJ37" i="1"/>
  <c r="AJ38" i="1"/>
  <c r="AK10" i="1"/>
  <c r="AI6" i="1"/>
  <c r="AJ3" i="1"/>
  <c r="AI26" i="1"/>
  <c r="AI27" i="1"/>
  <c r="AI15" i="1"/>
  <c r="AI8" i="1"/>
  <c r="AI11" i="1" s="1"/>
  <c r="AI19" i="1" s="1"/>
  <c r="AI4" i="1"/>
  <c r="AI32" i="1" s="1"/>
  <c r="AI5" i="1"/>
  <c r="AI33" i="1" s="1"/>
  <c r="AG7" i="1"/>
  <c r="AH34" i="1"/>
  <c r="AH31" i="1" s="1"/>
  <c r="AH41" i="1"/>
  <c r="AH58" i="1"/>
  <c r="AH62" i="1"/>
  <c r="AH57" i="1"/>
  <c r="AH49" i="1"/>
  <c r="AH45" i="1"/>
  <c r="AH44" i="1"/>
  <c r="AH61" i="1"/>
  <c r="AH48" i="1"/>
  <c r="AH60" i="1"/>
  <c r="AH59" i="1"/>
  <c r="AH16" i="1"/>
  <c r="AH19" i="1" s="1"/>
  <c r="AH47" i="1"/>
  <c r="AH51" i="1"/>
  <c r="AK9" i="1"/>
  <c r="AH46" i="1"/>
  <c r="AH63" i="1"/>
  <c r="AH50" i="1"/>
  <c r="AH55" i="1"/>
  <c r="E29" i="1"/>
  <c r="E25" i="1" s="1"/>
  <c r="F40" i="1"/>
  <c r="AB25" i="4"/>
  <c r="D36" i="4"/>
  <c r="AH24" i="1" l="1"/>
  <c r="AH28" i="1"/>
  <c r="AH18" i="1"/>
  <c r="AI23" i="1"/>
  <c r="AI24" i="1"/>
  <c r="AI28" i="1"/>
  <c r="AI18" i="1"/>
  <c r="AJ6" i="1"/>
  <c r="AJ15" i="1"/>
  <c r="AJ26" i="1"/>
  <c r="AJ27" i="1"/>
  <c r="AK3" i="1"/>
  <c r="AJ8" i="1"/>
  <c r="AJ11" i="1" s="1"/>
  <c r="AJ4" i="1"/>
  <c r="AJ32" i="1" s="1"/>
  <c r="AJ5" i="1"/>
  <c r="AJ33" i="1" s="1"/>
  <c r="AI34" i="1"/>
  <c r="AI31" i="1" s="1"/>
  <c r="AI41" i="1"/>
  <c r="AH7" i="1"/>
  <c r="AI55" i="1"/>
  <c r="AL9" i="1"/>
  <c r="AI16" i="1"/>
  <c r="AI62" i="1" s="1"/>
  <c r="AG54" i="1"/>
  <c r="AG42" i="1"/>
  <c r="AG12" i="1"/>
  <c r="AG36" i="1" s="1"/>
  <c r="AG35" i="1" s="1"/>
  <c r="AG30" i="1" s="1"/>
  <c r="AK37" i="1"/>
  <c r="AK38" i="1"/>
  <c r="AL10" i="1"/>
  <c r="E22" i="1"/>
  <c r="E21" i="1" s="1"/>
  <c r="F39" i="1"/>
  <c r="D25" i="4"/>
  <c r="AB22" i="4"/>
  <c r="AB21" i="4" s="1"/>
  <c r="AI63" i="1" l="1"/>
  <c r="AI45" i="1"/>
  <c r="AI57" i="1"/>
  <c r="AI58" i="1"/>
  <c r="AL3" i="1"/>
  <c r="AK15" i="1"/>
  <c r="AK26" i="1"/>
  <c r="AK27" i="1"/>
  <c r="AK5" i="1"/>
  <c r="AK33" i="1" s="1"/>
  <c r="AK4" i="1"/>
  <c r="AK32" i="1" s="1"/>
  <c r="AK8" i="1"/>
  <c r="AK11" i="1" s="1"/>
  <c r="AK6" i="1"/>
  <c r="AL37" i="1"/>
  <c r="AL38" i="1"/>
  <c r="AM10" i="1"/>
  <c r="AJ41" i="1"/>
  <c r="AJ34" i="1"/>
  <c r="AJ31" i="1" s="1"/>
  <c r="AI7" i="1"/>
  <c r="AJ44" i="1"/>
  <c r="AM9" i="1"/>
  <c r="AJ60" i="1"/>
  <c r="AJ16" i="1"/>
  <c r="AJ19" i="1" s="1"/>
  <c r="AJ45" i="1"/>
  <c r="AJ55" i="1"/>
  <c r="AJ50" i="1"/>
  <c r="AJ46" i="1"/>
  <c r="AJ48" i="1"/>
  <c r="AI48" i="1"/>
  <c r="AI59" i="1"/>
  <c r="AI60" i="1"/>
  <c r="AH42" i="1"/>
  <c r="AH54" i="1"/>
  <c r="AH12" i="1"/>
  <c r="AH36" i="1" s="1"/>
  <c r="AH35" i="1" s="1"/>
  <c r="AH30" i="1" s="1"/>
  <c r="AI50" i="1"/>
  <c r="AI44" i="1"/>
  <c r="AI51" i="1"/>
  <c r="AI22" i="1"/>
  <c r="AI49" i="1"/>
  <c r="AI61" i="1"/>
  <c r="AI46" i="1"/>
  <c r="AI47" i="1"/>
  <c r="E66" i="1"/>
  <c r="E67" i="1" s="1"/>
  <c r="F29" i="1"/>
  <c r="D21" i="4"/>
  <c r="AB63" i="4"/>
  <c r="AJ62" i="1" l="1"/>
  <c r="AJ47" i="1"/>
  <c r="AJ49" i="1"/>
  <c r="AJ59" i="1"/>
  <c r="AJ63" i="1"/>
  <c r="AJ57" i="1"/>
  <c r="AJ58" i="1"/>
  <c r="AJ51" i="1"/>
  <c r="AJ61" i="1"/>
  <c r="C67" i="4"/>
  <c r="AB64" i="4"/>
  <c r="AC64" i="4" s="1"/>
  <c r="AM37" i="1"/>
  <c r="AM38" i="1"/>
  <c r="AN10" i="1"/>
  <c r="AJ28" i="1"/>
  <c r="AJ18" i="1"/>
  <c r="AJ24" i="1"/>
  <c r="AI42" i="1"/>
  <c r="AI54" i="1"/>
  <c r="AI12" i="1"/>
  <c r="AI36" i="1" s="1"/>
  <c r="AI35" i="1" s="1"/>
  <c r="AI30" i="1" s="1"/>
  <c r="AL15" i="1"/>
  <c r="AL27" i="1"/>
  <c r="AL26" i="1"/>
  <c r="AL4" i="1"/>
  <c r="AL32" i="1" s="1"/>
  <c r="AL6" i="1"/>
  <c r="AL8" i="1"/>
  <c r="AL11" i="1" s="1"/>
  <c r="AL19" i="1" s="1"/>
  <c r="AL5" i="1"/>
  <c r="AL33" i="1" s="1"/>
  <c r="AM3" i="1"/>
  <c r="AK34" i="1"/>
  <c r="AK31" i="1" s="1"/>
  <c r="AK41" i="1"/>
  <c r="AJ7" i="1"/>
  <c r="AK62" i="1"/>
  <c r="AK63" i="1"/>
  <c r="AK45" i="1"/>
  <c r="AK50" i="1"/>
  <c r="AK49" i="1"/>
  <c r="AK57" i="1"/>
  <c r="AK61" i="1"/>
  <c r="AK48" i="1"/>
  <c r="AK16" i="1"/>
  <c r="AK19" i="1" s="1"/>
  <c r="AK47" i="1"/>
  <c r="AK44" i="1"/>
  <c r="AK51" i="1"/>
  <c r="AK60" i="1"/>
  <c r="AK55" i="1"/>
  <c r="AK46" i="1"/>
  <c r="AK59" i="1"/>
  <c r="AK58" i="1"/>
  <c r="AN9" i="1"/>
  <c r="G64" i="1"/>
  <c r="F25" i="1"/>
  <c r="G52" i="1"/>
  <c r="D63" i="4"/>
  <c r="AK18" i="1" l="1"/>
  <c r="AK24" i="1"/>
  <c r="AK28" i="1"/>
  <c r="AM15" i="1"/>
  <c r="AM26" i="1"/>
  <c r="AM27" i="1"/>
  <c r="AM8" i="1"/>
  <c r="AM11" i="1" s="1"/>
  <c r="AM4" i="1"/>
  <c r="AM32" i="1" s="1"/>
  <c r="AN3" i="1"/>
  <c r="AM5" i="1"/>
  <c r="AM33" i="1" s="1"/>
  <c r="AM6" i="1"/>
  <c r="AL23" i="1"/>
  <c r="AL24" i="1"/>
  <c r="AL18" i="1"/>
  <c r="AL28" i="1"/>
  <c r="AL41" i="1"/>
  <c r="AL34" i="1"/>
  <c r="AL31" i="1" s="1"/>
  <c r="AK7" i="1"/>
  <c r="AL55" i="1"/>
  <c r="AO9" i="1"/>
  <c r="AL16" i="1"/>
  <c r="AL63" i="1" s="1"/>
  <c r="AN38" i="1"/>
  <c r="AN37" i="1"/>
  <c r="AO10" i="1"/>
  <c r="AJ42" i="1"/>
  <c r="AJ54" i="1"/>
  <c r="AJ12" i="1"/>
  <c r="AJ36" i="1" s="1"/>
  <c r="AJ35" i="1" s="1"/>
  <c r="AJ30" i="1" s="1"/>
  <c r="F22" i="1"/>
  <c r="F21" i="1" s="1"/>
  <c r="G43" i="1"/>
  <c r="G40" i="1" s="1"/>
  <c r="G56" i="1"/>
  <c r="AL22" i="1" l="1"/>
  <c r="AL44" i="1"/>
  <c r="AL57" i="1"/>
  <c r="AL50" i="1"/>
  <c r="AM41" i="1"/>
  <c r="AM34" i="1"/>
  <c r="AM31" i="1" s="1"/>
  <c r="AL7" i="1"/>
  <c r="AM55" i="1"/>
  <c r="AP9" i="1"/>
  <c r="AM16" i="1"/>
  <c r="AM19" i="1" s="1"/>
  <c r="AL45" i="1"/>
  <c r="AL47" i="1"/>
  <c r="AO38" i="1"/>
  <c r="AP10" i="1"/>
  <c r="AO37" i="1"/>
  <c r="AN15" i="1"/>
  <c r="AN26" i="1"/>
  <c r="AN27" i="1"/>
  <c r="AN6" i="1"/>
  <c r="AN5" i="1"/>
  <c r="AN33" i="1" s="1"/>
  <c r="AN4" i="1"/>
  <c r="AN32" i="1" s="1"/>
  <c r="AO3" i="1"/>
  <c r="AN8" i="1"/>
  <c r="AN11" i="1" s="1"/>
  <c r="AL46" i="1"/>
  <c r="AL58" i="1"/>
  <c r="AL51" i="1"/>
  <c r="AL62" i="1"/>
  <c r="AL49" i="1"/>
  <c r="AK54" i="1"/>
  <c r="AK42" i="1"/>
  <c r="AK12" i="1"/>
  <c r="AK36" i="1" s="1"/>
  <c r="AK35" i="1" s="1"/>
  <c r="AK30" i="1" s="1"/>
  <c r="AL59" i="1"/>
  <c r="AL61" i="1"/>
  <c r="AL48" i="1"/>
  <c r="AL60" i="1"/>
  <c r="H52" i="1"/>
  <c r="H43" i="1" s="1"/>
  <c r="H40" i="1" s="1"/>
  <c r="G53" i="1"/>
  <c r="G39" i="1" s="1"/>
  <c r="H64" i="1"/>
  <c r="F66" i="1"/>
  <c r="F67" i="1" s="1"/>
  <c r="AM46" i="1" l="1"/>
  <c r="AM49" i="1"/>
  <c r="AM48" i="1"/>
  <c r="AM44" i="1"/>
  <c r="AM62" i="1"/>
  <c r="AM58" i="1"/>
  <c r="AM50" i="1"/>
  <c r="AM60" i="1"/>
  <c r="AM59" i="1"/>
  <c r="AM57" i="1"/>
  <c r="AM45" i="1"/>
  <c r="AM63" i="1"/>
  <c r="AM47" i="1"/>
  <c r="AM61" i="1"/>
  <c r="AM51" i="1"/>
  <c r="AM18" i="1"/>
  <c r="AM24" i="1"/>
  <c r="AM28" i="1"/>
  <c r="AQ10" i="1"/>
  <c r="AP37" i="1"/>
  <c r="AP38" i="1"/>
  <c r="AL54" i="1"/>
  <c r="AL42" i="1"/>
  <c r="AL12" i="1"/>
  <c r="AL36" i="1" s="1"/>
  <c r="AL35" i="1" s="1"/>
  <c r="AL30" i="1" s="1"/>
  <c r="AO26" i="1"/>
  <c r="AO15" i="1"/>
  <c r="AO27" i="1"/>
  <c r="AO4" i="1"/>
  <c r="AO32" i="1" s="1"/>
  <c r="AP3" i="1"/>
  <c r="AO5" i="1"/>
  <c r="AO33" i="1" s="1"/>
  <c r="AO8" i="1"/>
  <c r="AO11" i="1" s="1"/>
  <c r="AO19" i="1" s="1"/>
  <c r="AO6" i="1"/>
  <c r="AN34" i="1"/>
  <c r="AN31" i="1" s="1"/>
  <c r="AN41" i="1"/>
  <c r="AM7" i="1"/>
  <c r="AN44" i="1"/>
  <c r="AN45" i="1"/>
  <c r="AN48" i="1"/>
  <c r="AN49" i="1"/>
  <c r="AN60" i="1"/>
  <c r="AN55" i="1"/>
  <c r="AN47" i="1"/>
  <c r="AN63" i="1"/>
  <c r="AN59" i="1"/>
  <c r="AN16" i="1"/>
  <c r="AN19" i="1" s="1"/>
  <c r="AN51" i="1"/>
  <c r="AN46" i="1"/>
  <c r="AN62" i="1"/>
  <c r="AN50" i="1"/>
  <c r="AN57" i="1"/>
  <c r="AN58" i="1"/>
  <c r="AN61" i="1"/>
  <c r="AQ9" i="1"/>
  <c r="I52" i="1"/>
  <c r="I43" i="1" s="1"/>
  <c r="J52" i="1" s="1"/>
  <c r="G29" i="1"/>
  <c r="G25" i="1" s="1"/>
  <c r="H56" i="1"/>
  <c r="AN28" i="1" l="1"/>
  <c r="AN24" i="1"/>
  <c r="AN18" i="1"/>
  <c r="AM42" i="1"/>
  <c r="AM54" i="1"/>
  <c r="AM12" i="1"/>
  <c r="AM36" i="1" s="1"/>
  <c r="AM35" i="1" s="1"/>
  <c r="AO34" i="1"/>
  <c r="AO31" i="1" s="1"/>
  <c r="AO41" i="1"/>
  <c r="AN7" i="1"/>
  <c r="AO55" i="1"/>
  <c r="AR9" i="1"/>
  <c r="AO16" i="1"/>
  <c r="AO46" i="1" s="1"/>
  <c r="AO23" i="1"/>
  <c r="AO18" i="1"/>
  <c r="AO28" i="1"/>
  <c r="AO24" i="1"/>
  <c r="AQ38" i="1"/>
  <c r="AR10" i="1"/>
  <c r="AQ37" i="1"/>
  <c r="AP15" i="1"/>
  <c r="AP26" i="1"/>
  <c r="AP27" i="1"/>
  <c r="AP4" i="1"/>
  <c r="AP32" i="1" s="1"/>
  <c r="AP8" i="1"/>
  <c r="AP11" i="1" s="1"/>
  <c r="AQ3" i="1"/>
  <c r="AP6" i="1"/>
  <c r="AP5" i="1"/>
  <c r="AP33" i="1" s="1"/>
  <c r="G22" i="1"/>
  <c r="G21" i="1" s="1"/>
  <c r="I40" i="1"/>
  <c r="I64" i="1"/>
  <c r="H53" i="1"/>
  <c r="H39" i="1" s="1"/>
  <c r="J43" i="1"/>
  <c r="J40" i="1" s="1"/>
  <c r="AO48" i="1" l="1"/>
  <c r="AO58" i="1"/>
  <c r="AO61" i="1"/>
  <c r="AO57" i="1"/>
  <c r="AR37" i="1"/>
  <c r="AS10" i="1"/>
  <c r="AR38" i="1"/>
  <c r="AO45" i="1"/>
  <c r="AN42" i="1"/>
  <c r="AN54" i="1"/>
  <c r="AN12" i="1"/>
  <c r="AN36" i="1" s="1"/>
  <c r="AN35" i="1" s="1"/>
  <c r="AN30" i="1" s="1"/>
  <c r="AO50" i="1"/>
  <c r="AO59" i="1"/>
  <c r="AO47" i="1"/>
  <c r="AO44" i="1"/>
  <c r="AM30" i="1"/>
  <c r="AP41" i="1"/>
  <c r="AP34" i="1"/>
  <c r="AP31" i="1" s="1"/>
  <c r="AO7" i="1"/>
  <c r="AP50" i="1"/>
  <c r="AP59" i="1"/>
  <c r="AP57" i="1"/>
  <c r="AP58" i="1"/>
  <c r="AS9" i="1"/>
  <c r="AP16" i="1"/>
  <c r="AP19" i="1" s="1"/>
  <c r="AP51" i="1"/>
  <c r="AP55" i="1"/>
  <c r="AP45" i="1"/>
  <c r="AP63" i="1"/>
  <c r="AP49" i="1"/>
  <c r="AP60" i="1"/>
  <c r="AP62" i="1"/>
  <c r="AP48" i="1"/>
  <c r="AP61" i="1"/>
  <c r="AP47" i="1"/>
  <c r="AP46" i="1"/>
  <c r="AP44" i="1"/>
  <c r="AQ27" i="1"/>
  <c r="AQ15" i="1"/>
  <c r="AQ26" i="1"/>
  <c r="AQ8" i="1"/>
  <c r="AQ11" i="1" s="1"/>
  <c r="AQ5" i="1"/>
  <c r="AQ33" i="1" s="1"/>
  <c r="AQ4" i="1"/>
  <c r="AQ32" i="1" s="1"/>
  <c r="AQ6" i="1"/>
  <c r="AR3" i="1"/>
  <c r="AO22" i="1"/>
  <c r="AO62" i="1"/>
  <c r="AO49" i="1"/>
  <c r="AO63" i="1"/>
  <c r="AO60" i="1"/>
  <c r="AO51" i="1"/>
  <c r="H29" i="1"/>
  <c r="H25" i="1" s="1"/>
  <c r="G66" i="1"/>
  <c r="G67" i="1" s="1"/>
  <c r="K52" i="1"/>
  <c r="I56" i="1"/>
  <c r="AP18" i="1" l="1"/>
  <c r="AP24" i="1"/>
  <c r="AP28" i="1"/>
  <c r="AQ41" i="1"/>
  <c r="AQ34" i="1"/>
  <c r="AQ31" i="1" s="1"/>
  <c r="AP7" i="1"/>
  <c r="AQ49" i="1"/>
  <c r="AQ16" i="1"/>
  <c r="AQ19" i="1" s="1"/>
  <c r="AQ45" i="1"/>
  <c r="AQ57" i="1"/>
  <c r="AQ61" i="1"/>
  <c r="AQ60" i="1"/>
  <c r="AQ55" i="1"/>
  <c r="AQ47" i="1"/>
  <c r="AQ48" i="1"/>
  <c r="AT9" i="1"/>
  <c r="AQ51" i="1"/>
  <c r="AQ44" i="1"/>
  <c r="AQ46" i="1"/>
  <c r="AQ58" i="1"/>
  <c r="AQ59" i="1"/>
  <c r="AQ63" i="1"/>
  <c r="AQ62" i="1"/>
  <c r="AQ50" i="1"/>
  <c r="AR27" i="1"/>
  <c r="AR15" i="1"/>
  <c r="AR26" i="1"/>
  <c r="AR4" i="1"/>
  <c r="AR32" i="1" s="1"/>
  <c r="AR5" i="1"/>
  <c r="AR33" i="1" s="1"/>
  <c r="AR6" i="1"/>
  <c r="AR8" i="1"/>
  <c r="AR11" i="1" s="1"/>
  <c r="AR19" i="1" s="1"/>
  <c r="AS3" i="1"/>
  <c r="AO42" i="1"/>
  <c r="AO54" i="1"/>
  <c r="AO12" i="1"/>
  <c r="AO36" i="1" s="1"/>
  <c r="AO35" i="1" s="1"/>
  <c r="AO30" i="1" s="1"/>
  <c r="AS38" i="1"/>
  <c r="AS37" i="1"/>
  <c r="AT10" i="1"/>
  <c r="I53" i="1"/>
  <c r="I39" i="1" s="1"/>
  <c r="J64" i="1"/>
  <c r="J56" i="1" s="1"/>
  <c r="K43" i="1"/>
  <c r="AQ24" i="1" l="1"/>
  <c r="AQ18" i="1"/>
  <c r="AQ28" i="1"/>
  <c r="AP42" i="1"/>
  <c r="AP54" i="1"/>
  <c r="AP12" i="1"/>
  <c r="AP36" i="1" s="1"/>
  <c r="AP35" i="1" s="1"/>
  <c r="AS27" i="1"/>
  <c r="AS15" i="1"/>
  <c r="AS26" i="1"/>
  <c r="AS6" i="1"/>
  <c r="AS5" i="1"/>
  <c r="AS33" i="1" s="1"/>
  <c r="AT3" i="1"/>
  <c r="AS4" i="1"/>
  <c r="AS32" i="1" s="1"/>
  <c r="AS8" i="1"/>
  <c r="AS11" i="1" s="1"/>
  <c r="AT37" i="1"/>
  <c r="AU10" i="1"/>
  <c r="AT38" i="1"/>
  <c r="AR34" i="1"/>
  <c r="AR31" i="1" s="1"/>
  <c r="AR41" i="1"/>
  <c r="AQ7" i="1"/>
  <c r="AR55" i="1"/>
  <c r="AU9" i="1"/>
  <c r="AR16" i="1"/>
  <c r="AR60" i="1" s="1"/>
  <c r="AR23" i="1"/>
  <c r="AR28" i="1"/>
  <c r="AR18" i="1"/>
  <c r="AR24" i="1"/>
  <c r="H22" i="1"/>
  <c r="K40" i="1"/>
  <c r="L52" i="1"/>
  <c r="L43" i="1" s="1"/>
  <c r="J53" i="1"/>
  <c r="J39" i="1" s="1"/>
  <c r="K64" i="1"/>
  <c r="K56" i="1" s="1"/>
  <c r="I29" i="1"/>
  <c r="I25" i="1" s="1"/>
  <c r="I23" i="1" s="1"/>
  <c r="AR22" i="1" l="1"/>
  <c r="AS34" i="1"/>
  <c r="AS31" i="1" s="1"/>
  <c r="AS41" i="1"/>
  <c r="AR7" i="1"/>
  <c r="AS16" i="1"/>
  <c r="AS19" i="1" s="1"/>
  <c r="AS55" i="1"/>
  <c r="AV9" i="1"/>
  <c r="AQ42" i="1"/>
  <c r="AQ54" i="1"/>
  <c r="AQ12" i="1"/>
  <c r="AQ36" i="1" s="1"/>
  <c r="AQ35" i="1" s="1"/>
  <c r="AQ30" i="1" s="1"/>
  <c r="AR46" i="1"/>
  <c r="AR63" i="1"/>
  <c r="AU37" i="1"/>
  <c r="AU38" i="1"/>
  <c r="AV10" i="1"/>
  <c r="AR59" i="1"/>
  <c r="AR49" i="1"/>
  <c r="AP30" i="1"/>
  <c r="AR45" i="1"/>
  <c r="AR44" i="1"/>
  <c r="AR48" i="1"/>
  <c r="AR57" i="1"/>
  <c r="AR47" i="1"/>
  <c r="AR62" i="1"/>
  <c r="AR51" i="1"/>
  <c r="AR58" i="1"/>
  <c r="AR50" i="1"/>
  <c r="AR61" i="1"/>
  <c r="AT26" i="1"/>
  <c r="AT27" i="1"/>
  <c r="AT15" i="1"/>
  <c r="AT5" i="1"/>
  <c r="AT33" i="1" s="1"/>
  <c r="AT6" i="1"/>
  <c r="AT4" i="1"/>
  <c r="AT32" i="1" s="1"/>
  <c r="AT8" i="1"/>
  <c r="AT11" i="1" s="1"/>
  <c r="AU3" i="1"/>
  <c r="H21" i="1"/>
  <c r="H66" i="1" s="1"/>
  <c r="J29" i="1"/>
  <c r="J25" i="1" s="1"/>
  <c r="L64" i="1"/>
  <c r="L56" i="1" s="1"/>
  <c r="K53" i="1"/>
  <c r="K39" i="1" s="1"/>
  <c r="M52" i="1"/>
  <c r="M43" i="1" s="1"/>
  <c r="L40" i="1"/>
  <c r="AS63" i="1" l="1"/>
  <c r="AS45" i="1"/>
  <c r="AS44" i="1"/>
  <c r="AS58" i="1"/>
  <c r="AS47" i="1"/>
  <c r="AS60" i="1"/>
  <c r="AS59" i="1"/>
  <c r="AS48" i="1"/>
  <c r="AS62" i="1"/>
  <c r="AS51" i="1"/>
  <c r="AS50" i="1"/>
  <c r="AS57" i="1"/>
  <c r="AS61" i="1"/>
  <c r="AS49" i="1"/>
  <c r="AS46" i="1"/>
  <c r="H67" i="1"/>
  <c r="AS24" i="1"/>
  <c r="AS18" i="1"/>
  <c r="AS28" i="1"/>
  <c r="AU26" i="1"/>
  <c r="AU27" i="1"/>
  <c r="AU15" i="1"/>
  <c r="AU6" i="1"/>
  <c r="AV3" i="1"/>
  <c r="AU5" i="1"/>
  <c r="AU33" i="1" s="1"/>
  <c r="AU4" i="1"/>
  <c r="AU32" i="1" s="1"/>
  <c r="AU8" i="1"/>
  <c r="AU11" i="1" s="1"/>
  <c r="AU19" i="1" s="1"/>
  <c r="AW10" i="1"/>
  <c r="AV38" i="1"/>
  <c r="AV37" i="1"/>
  <c r="AT34" i="1"/>
  <c r="AT31" i="1" s="1"/>
  <c r="AT41" i="1"/>
  <c r="AS7" i="1"/>
  <c r="AT62" i="1"/>
  <c r="AT48" i="1"/>
  <c r="AT61" i="1"/>
  <c r="AT45" i="1"/>
  <c r="AT49" i="1"/>
  <c r="AT44" i="1"/>
  <c r="AT16" i="1"/>
  <c r="AT19" i="1" s="1"/>
  <c r="AT60" i="1"/>
  <c r="AT57" i="1"/>
  <c r="AT55" i="1"/>
  <c r="AT59" i="1"/>
  <c r="AT47" i="1"/>
  <c r="AT46" i="1"/>
  <c r="AT63" i="1"/>
  <c r="AW9" i="1"/>
  <c r="AT50" i="1"/>
  <c r="AT51" i="1"/>
  <c r="AT58" i="1"/>
  <c r="AR54" i="1"/>
  <c r="AR42" i="1"/>
  <c r="AR12" i="1"/>
  <c r="AR36" i="1" s="1"/>
  <c r="AR35" i="1" s="1"/>
  <c r="J22" i="1"/>
  <c r="J21" i="1" s="1"/>
  <c r="J66" i="1" s="1"/>
  <c r="I22" i="1"/>
  <c r="K29" i="1"/>
  <c r="K25" i="1" s="1"/>
  <c r="N52" i="1"/>
  <c r="N43" i="1" s="1"/>
  <c r="M40" i="1"/>
  <c r="L53" i="1"/>
  <c r="L39" i="1" s="1"/>
  <c r="M64" i="1"/>
  <c r="M56" i="1" s="1"/>
  <c r="AT24" i="1" l="1"/>
  <c r="AT28" i="1"/>
  <c r="AT18" i="1"/>
  <c r="AV26" i="1"/>
  <c r="AV27" i="1"/>
  <c r="AV15" i="1"/>
  <c r="AV4" i="1"/>
  <c r="AV32" i="1" s="1"/>
  <c r="AV8" i="1"/>
  <c r="AV11" i="1" s="1"/>
  <c r="AV6" i="1"/>
  <c r="AV5" i="1"/>
  <c r="AV33" i="1" s="1"/>
  <c r="AW3" i="1"/>
  <c r="AU34" i="1"/>
  <c r="AU31" i="1" s="1"/>
  <c r="AU41" i="1"/>
  <c r="AT7" i="1"/>
  <c r="AX9" i="1"/>
  <c r="AU55" i="1"/>
  <c r="AU16" i="1"/>
  <c r="AU47" i="1" s="1"/>
  <c r="AR30" i="1"/>
  <c r="AS54" i="1"/>
  <c r="AS42" i="1"/>
  <c r="AS12" i="1"/>
  <c r="AS36" i="1" s="1"/>
  <c r="AS35" i="1" s="1"/>
  <c r="AS30" i="1" s="1"/>
  <c r="AU23" i="1"/>
  <c r="AU18" i="1"/>
  <c r="AU24" i="1"/>
  <c r="AU28" i="1"/>
  <c r="AX10" i="1"/>
  <c r="AW38" i="1"/>
  <c r="AW37" i="1"/>
  <c r="I21" i="1"/>
  <c r="I66" i="1" s="1"/>
  <c r="K22" i="1"/>
  <c r="L29" i="1"/>
  <c r="L25" i="1" s="1"/>
  <c r="L23" i="1" s="1"/>
  <c r="N64" i="1"/>
  <c r="N56" i="1" s="1"/>
  <c r="M53" i="1"/>
  <c r="M39" i="1" s="1"/>
  <c r="N40" i="1"/>
  <c r="O52" i="1"/>
  <c r="O43" i="1" s="1"/>
  <c r="I67" i="1" l="1"/>
  <c r="J67" i="1" s="1"/>
  <c r="AU63" i="1"/>
  <c r="AU44" i="1"/>
  <c r="AU61" i="1"/>
  <c r="AU46" i="1"/>
  <c r="AU48" i="1"/>
  <c r="AU51" i="1"/>
  <c r="AU59" i="1"/>
  <c r="AW15" i="1"/>
  <c r="AW26" i="1"/>
  <c r="AW27" i="1"/>
  <c r="AX3" i="1"/>
  <c r="AW8" i="1"/>
  <c r="AW11" i="1" s="1"/>
  <c r="AW6" i="1"/>
  <c r="AW4" i="1"/>
  <c r="AW32" i="1" s="1"/>
  <c r="AW5" i="1"/>
  <c r="AW33" i="1" s="1"/>
  <c r="AT54" i="1"/>
  <c r="AT42" i="1"/>
  <c r="AT12" i="1"/>
  <c r="AT36" i="1" s="1"/>
  <c r="AT35" i="1" s="1"/>
  <c r="AT30" i="1" s="1"/>
  <c r="AU7" i="1"/>
  <c r="AV34" i="1"/>
  <c r="AV31" i="1" s="1"/>
  <c r="AV41" i="1"/>
  <c r="AY9" i="1"/>
  <c r="AV55" i="1"/>
  <c r="AV16" i="1"/>
  <c r="AV19" i="1" s="1"/>
  <c r="AU58" i="1"/>
  <c r="AU57" i="1"/>
  <c r="AU49" i="1"/>
  <c r="AU50" i="1"/>
  <c r="AU45" i="1"/>
  <c r="AU60" i="1"/>
  <c r="AU22" i="1"/>
  <c r="AU62" i="1"/>
  <c r="AX38" i="1"/>
  <c r="AX37" i="1"/>
  <c r="AY10" i="1"/>
  <c r="L22" i="1"/>
  <c r="K21" i="1"/>
  <c r="K66" i="1" s="1"/>
  <c r="M29" i="1"/>
  <c r="M25" i="1" s="1"/>
  <c r="P52" i="1"/>
  <c r="P43" i="1" s="1"/>
  <c r="O40" i="1"/>
  <c r="O64" i="1"/>
  <c r="O56" i="1" s="1"/>
  <c r="N53" i="1"/>
  <c r="N39" i="1" s="1"/>
  <c r="AV60" i="1" l="1"/>
  <c r="AV62" i="1"/>
  <c r="AV51" i="1"/>
  <c r="AV50" i="1"/>
  <c r="AV46" i="1"/>
  <c r="AV63" i="1"/>
  <c r="AV44" i="1"/>
  <c r="M23" i="1"/>
  <c r="M22" i="1" s="1"/>
  <c r="M21" i="1" s="1"/>
  <c r="M66" i="1" s="1"/>
  <c r="AV58" i="1"/>
  <c r="AV49" i="1"/>
  <c r="AV45" i="1"/>
  <c r="AV48" i="1"/>
  <c r="AV59" i="1"/>
  <c r="AV47" i="1"/>
  <c r="AV57" i="1"/>
  <c r="AV61" i="1"/>
  <c r="AY38" i="1"/>
  <c r="AY37" i="1"/>
  <c r="AZ10" i="1"/>
  <c r="AV18" i="1"/>
  <c r="AV24" i="1"/>
  <c r="AV28" i="1"/>
  <c r="AV7" i="1"/>
  <c r="AW34" i="1"/>
  <c r="AW31" i="1" s="1"/>
  <c r="AW41" i="1"/>
  <c r="AW61" i="1"/>
  <c r="AW16" i="1"/>
  <c r="AW19" i="1" s="1"/>
  <c r="AW44" i="1"/>
  <c r="AZ9" i="1"/>
  <c r="AW51" i="1"/>
  <c r="AW47" i="1"/>
  <c r="AW55" i="1"/>
  <c r="AW59" i="1"/>
  <c r="AW48" i="1"/>
  <c r="AW50" i="1"/>
  <c r="AW60" i="1"/>
  <c r="AW62" i="1"/>
  <c r="AW45" i="1"/>
  <c r="AW46" i="1"/>
  <c r="AW63" i="1"/>
  <c r="AW58" i="1"/>
  <c r="AW49" i="1"/>
  <c r="AW57" i="1"/>
  <c r="AX26" i="1"/>
  <c r="AX15" i="1"/>
  <c r="AX27" i="1"/>
  <c r="AY3" i="1"/>
  <c r="AX5" i="1"/>
  <c r="AX33" i="1" s="1"/>
  <c r="AX4" i="1"/>
  <c r="AX32" i="1" s="1"/>
  <c r="AX6" i="1"/>
  <c r="AX8" i="1"/>
  <c r="AX11" i="1" s="1"/>
  <c r="AX19" i="1" s="1"/>
  <c r="AU42" i="1"/>
  <c r="AU54" i="1"/>
  <c r="AU12" i="1"/>
  <c r="AU36" i="1" s="1"/>
  <c r="AU35" i="1" s="1"/>
  <c r="AU30" i="1" s="1"/>
  <c r="K67" i="1"/>
  <c r="L21" i="1"/>
  <c r="L66" i="1" s="1"/>
  <c r="C68" i="1" s="1"/>
  <c r="N29" i="1"/>
  <c r="N25" i="1" s="1"/>
  <c r="N21" i="1" s="1"/>
  <c r="O53" i="1"/>
  <c r="O39" i="1" s="1"/>
  <c r="P64" i="1"/>
  <c r="P56" i="1" s="1"/>
  <c r="P40" i="1"/>
  <c r="Q52" i="1"/>
  <c r="Q43" i="1" s="1"/>
  <c r="AW28" i="1" l="1"/>
  <c r="AW18" i="1"/>
  <c r="AW24" i="1"/>
  <c r="AZ37" i="1"/>
  <c r="BA10" i="1"/>
  <c r="AZ38" i="1"/>
  <c r="AX23" i="1"/>
  <c r="AX24" i="1"/>
  <c r="AX18" i="1"/>
  <c r="AX28" i="1"/>
  <c r="AX41" i="1"/>
  <c r="AX34" i="1"/>
  <c r="AX31" i="1" s="1"/>
  <c r="AW7" i="1"/>
  <c r="BA9" i="1"/>
  <c r="AX55" i="1"/>
  <c r="AX16" i="1"/>
  <c r="AX48" i="1" s="1"/>
  <c r="AZ3" i="1"/>
  <c r="AY15" i="1"/>
  <c r="AY4" i="1"/>
  <c r="AY32" i="1" s="1"/>
  <c r="AY26" i="1"/>
  <c r="AY8" i="1"/>
  <c r="AY11" i="1" s="1"/>
  <c r="AY27" i="1"/>
  <c r="AY6" i="1"/>
  <c r="AY5" i="1"/>
  <c r="AY33" i="1" s="1"/>
  <c r="AV42" i="1"/>
  <c r="AV54" i="1"/>
  <c r="AV12" i="1"/>
  <c r="AV36" i="1" s="1"/>
  <c r="AV35" i="1" s="1"/>
  <c r="AV30" i="1" s="1"/>
  <c r="L67" i="1"/>
  <c r="O29" i="1"/>
  <c r="O25" i="1" s="1"/>
  <c r="N66" i="1"/>
  <c r="R52" i="1"/>
  <c r="R43" i="1" s="1"/>
  <c r="Q40" i="1"/>
  <c r="Q64" i="1"/>
  <c r="Q56" i="1" s="1"/>
  <c r="P53" i="1"/>
  <c r="P39" i="1" s="1"/>
  <c r="AX60" i="1" l="1"/>
  <c r="AX47" i="1"/>
  <c r="AX58" i="1"/>
  <c r="AX61" i="1"/>
  <c r="AX45" i="1"/>
  <c r="AX51" i="1"/>
  <c r="AX22" i="1"/>
  <c r="AW54" i="1"/>
  <c r="AW42" i="1"/>
  <c r="AW12" i="1"/>
  <c r="AW36" i="1" s="1"/>
  <c r="AW35" i="1" s="1"/>
  <c r="AW30" i="1" s="1"/>
  <c r="AZ15" i="1"/>
  <c r="AZ26" i="1"/>
  <c r="AZ27" i="1"/>
  <c r="AZ4" i="1"/>
  <c r="AZ32" i="1" s="1"/>
  <c r="BA3" i="1"/>
  <c r="AZ5" i="1"/>
  <c r="AZ33" i="1" s="1"/>
  <c r="AZ8" i="1"/>
  <c r="AZ11" i="1" s="1"/>
  <c r="AZ6" i="1"/>
  <c r="AX62" i="1"/>
  <c r="AX46" i="1"/>
  <c r="AX59" i="1"/>
  <c r="AX63" i="1"/>
  <c r="AX57" i="1"/>
  <c r="AX50" i="1"/>
  <c r="AX49" i="1"/>
  <c r="AY34" i="1"/>
  <c r="AY31" i="1" s="1"/>
  <c r="AY41" i="1"/>
  <c r="AX7" i="1"/>
  <c r="AY16" i="1"/>
  <c r="AY19" i="1" s="1"/>
  <c r="AY57" i="1"/>
  <c r="AY50" i="1"/>
  <c r="AY59" i="1"/>
  <c r="BB9" i="1"/>
  <c r="AY55" i="1"/>
  <c r="AX44" i="1"/>
  <c r="BA38" i="1"/>
  <c r="BA37" i="1"/>
  <c r="BB10" i="1"/>
  <c r="M67" i="1"/>
  <c r="N67" i="1" s="1"/>
  <c r="O23" i="1"/>
  <c r="P29" i="1"/>
  <c r="P25" i="1" s="1"/>
  <c r="Q53" i="1"/>
  <c r="Q39" i="1" s="1"/>
  <c r="R64" i="1"/>
  <c r="R56" i="1" s="1"/>
  <c r="R40" i="1"/>
  <c r="S52" i="1"/>
  <c r="S43" i="1" s="1"/>
  <c r="AY48" i="1" l="1"/>
  <c r="AY44" i="1"/>
  <c r="AY63" i="1"/>
  <c r="AY62" i="1"/>
  <c r="AY46" i="1"/>
  <c r="AY45" i="1"/>
  <c r="AY51" i="1"/>
  <c r="AY47" i="1"/>
  <c r="AY60" i="1"/>
  <c r="P23" i="1"/>
  <c r="P22" i="1" s="1"/>
  <c r="P21" i="1" s="1"/>
  <c r="P66" i="1" s="1"/>
  <c r="AZ19" i="1"/>
  <c r="AY49" i="1"/>
  <c r="AY61" i="1"/>
  <c r="AY58" i="1"/>
  <c r="AY24" i="1"/>
  <c r="AY18" i="1"/>
  <c r="AY28" i="1"/>
  <c r="AZ34" i="1"/>
  <c r="AZ31" i="1" s="1"/>
  <c r="AZ41" i="1"/>
  <c r="AY7" i="1"/>
  <c r="AZ46" i="1"/>
  <c r="AZ50" i="1"/>
  <c r="AZ57" i="1"/>
  <c r="AZ61" i="1"/>
  <c r="AZ58" i="1"/>
  <c r="AZ62" i="1"/>
  <c r="AZ45" i="1"/>
  <c r="AZ44" i="1"/>
  <c r="AZ49" i="1"/>
  <c r="AZ48" i="1"/>
  <c r="BC9" i="1"/>
  <c r="AZ60" i="1"/>
  <c r="AZ59" i="1"/>
  <c r="AZ51" i="1"/>
  <c r="AZ63" i="1"/>
  <c r="AZ16" i="1"/>
  <c r="AZ47" i="1"/>
  <c r="AZ55" i="1"/>
  <c r="BA26" i="1"/>
  <c r="BA15" i="1"/>
  <c r="BA27" i="1"/>
  <c r="BA8" i="1"/>
  <c r="BA11" i="1" s="1"/>
  <c r="BA19" i="1" s="1"/>
  <c r="BB3" i="1"/>
  <c r="BA4" i="1"/>
  <c r="BA32" i="1" s="1"/>
  <c r="BA5" i="1"/>
  <c r="BA33" i="1" s="1"/>
  <c r="BA6" i="1"/>
  <c r="AX54" i="1"/>
  <c r="AX42" i="1"/>
  <c r="AX12" i="1"/>
  <c r="AX36" i="1" s="1"/>
  <c r="AX35" i="1" s="1"/>
  <c r="AX30" i="1" s="1"/>
  <c r="BB37" i="1"/>
  <c r="BB38" i="1"/>
  <c r="BC10" i="1"/>
  <c r="O22" i="1"/>
  <c r="Q29" i="1"/>
  <c r="Q25" i="1" s="1"/>
  <c r="Q21" i="1" s="1"/>
  <c r="T52" i="1"/>
  <c r="T43" i="1" s="1"/>
  <c r="S40" i="1"/>
  <c r="R53" i="1"/>
  <c r="R39" i="1" s="1"/>
  <c r="S64" i="1"/>
  <c r="S56" i="1" s="1"/>
  <c r="AZ18" i="1" l="1"/>
  <c r="AZ24" i="1"/>
  <c r="AZ28" i="1"/>
  <c r="AY42" i="1"/>
  <c r="AY54" i="1"/>
  <c r="AY12" i="1"/>
  <c r="AY36" i="1" s="1"/>
  <c r="AY35" i="1" s="1"/>
  <c r="AY30" i="1" s="1"/>
  <c r="BB15" i="1"/>
  <c r="BB26" i="1"/>
  <c r="BB27" i="1"/>
  <c r="BB6" i="1"/>
  <c r="BC3" i="1"/>
  <c r="BB8" i="1"/>
  <c r="BB11" i="1" s="1"/>
  <c r="BB4" i="1"/>
  <c r="BB32" i="1" s="1"/>
  <c r="BB5" i="1"/>
  <c r="BB33" i="1" s="1"/>
  <c r="BD10" i="1"/>
  <c r="BC38" i="1"/>
  <c r="BC37" i="1"/>
  <c r="BA23" i="1"/>
  <c r="BA28" i="1"/>
  <c r="BA24" i="1"/>
  <c r="BA18" i="1"/>
  <c r="BA34" i="1"/>
  <c r="BA31" i="1" s="1"/>
  <c r="BA41" i="1"/>
  <c r="AZ7" i="1"/>
  <c r="BA55" i="1"/>
  <c r="BD9" i="1"/>
  <c r="BA16" i="1"/>
  <c r="BA58" i="1" s="1"/>
  <c r="O21" i="1"/>
  <c r="O66" i="1" s="1"/>
  <c r="O67" i="1" s="1"/>
  <c r="P67" i="1" s="1"/>
  <c r="R29" i="1"/>
  <c r="R25" i="1" s="1"/>
  <c r="Q66" i="1"/>
  <c r="S53" i="1"/>
  <c r="S39" i="1" s="1"/>
  <c r="T64" i="1"/>
  <c r="T56" i="1" s="1"/>
  <c r="U52" i="1"/>
  <c r="U43" i="1" s="1"/>
  <c r="T40" i="1"/>
  <c r="BA59" i="1" l="1"/>
  <c r="BA44" i="1"/>
  <c r="BA50" i="1"/>
  <c r="BA57" i="1"/>
  <c r="BA47" i="1"/>
  <c r="BA62" i="1"/>
  <c r="BA60" i="1"/>
  <c r="BA63" i="1"/>
  <c r="BA49" i="1"/>
  <c r="BA51" i="1"/>
  <c r="BA61" i="1"/>
  <c r="BA45" i="1"/>
  <c r="BA48" i="1"/>
  <c r="BC27" i="1"/>
  <c r="BC15" i="1"/>
  <c r="BC26" i="1"/>
  <c r="BC8" i="1"/>
  <c r="BC11" i="1" s="1"/>
  <c r="BD3" i="1"/>
  <c r="BC6" i="1"/>
  <c r="BC4" i="1"/>
  <c r="BC32" i="1" s="1"/>
  <c r="BC5" i="1"/>
  <c r="BC33" i="1" s="1"/>
  <c r="BB41" i="1"/>
  <c r="BB34" i="1"/>
  <c r="BB31" i="1" s="1"/>
  <c r="BA7" i="1"/>
  <c r="BB55" i="1"/>
  <c r="BB49" i="1"/>
  <c r="BB57" i="1"/>
  <c r="BB63" i="1"/>
  <c r="BB48" i="1"/>
  <c r="BB60" i="1"/>
  <c r="BB45" i="1"/>
  <c r="BB51" i="1"/>
  <c r="BB59" i="1"/>
  <c r="BB58" i="1"/>
  <c r="BB61" i="1"/>
  <c r="BB16" i="1"/>
  <c r="BB19" i="1" s="1"/>
  <c r="BE9" i="1"/>
  <c r="BB46" i="1"/>
  <c r="BB62" i="1"/>
  <c r="BB47" i="1"/>
  <c r="AZ42" i="1"/>
  <c r="AZ54" i="1"/>
  <c r="AZ12" i="1"/>
  <c r="AZ36" i="1" s="1"/>
  <c r="AZ35" i="1" s="1"/>
  <c r="AZ30" i="1" s="1"/>
  <c r="BA22" i="1"/>
  <c r="BD38" i="1"/>
  <c r="BD37" i="1"/>
  <c r="BE10" i="1"/>
  <c r="BA46" i="1"/>
  <c r="R23" i="1"/>
  <c r="Q67" i="1"/>
  <c r="S29" i="1"/>
  <c r="S25" i="1" s="1"/>
  <c r="V52" i="1"/>
  <c r="V43" i="1" s="1"/>
  <c r="U40" i="1"/>
  <c r="T53" i="1"/>
  <c r="T39" i="1" s="1"/>
  <c r="U64" i="1"/>
  <c r="U56" i="1" s="1"/>
  <c r="S23" i="1" l="1"/>
  <c r="S22" i="1" s="1"/>
  <c r="S21" i="1" s="1"/>
  <c r="S66" i="1" s="1"/>
  <c r="BC19" i="1"/>
  <c r="BC28" i="1" s="1"/>
  <c r="BB44" i="1"/>
  <c r="BB50" i="1"/>
  <c r="BB18" i="1"/>
  <c r="BB24" i="1"/>
  <c r="BB28" i="1"/>
  <c r="BA42" i="1"/>
  <c r="BA54" i="1"/>
  <c r="BA12" i="1"/>
  <c r="BA36" i="1" s="1"/>
  <c r="BA35" i="1" s="1"/>
  <c r="BA30" i="1" s="1"/>
  <c r="BC41" i="1"/>
  <c r="BC34" i="1"/>
  <c r="BC31" i="1" s="1"/>
  <c r="BB7" i="1"/>
  <c r="BC45" i="1"/>
  <c r="BC62" i="1"/>
  <c r="BC49" i="1"/>
  <c r="BC48" i="1"/>
  <c r="BC44" i="1"/>
  <c r="BC47" i="1"/>
  <c r="BC57" i="1"/>
  <c r="BC60" i="1"/>
  <c r="BC51" i="1"/>
  <c r="BC58" i="1"/>
  <c r="BC55" i="1"/>
  <c r="BC61" i="1"/>
  <c r="BC16" i="1"/>
  <c r="BC59" i="1"/>
  <c r="BC63" i="1"/>
  <c r="BC50" i="1"/>
  <c r="BC46" i="1"/>
  <c r="BD27" i="1"/>
  <c r="BD15" i="1"/>
  <c r="BD26" i="1"/>
  <c r="BE3" i="1"/>
  <c r="BD8" i="1"/>
  <c r="BD11" i="1" s="1"/>
  <c r="BD19" i="1" s="1"/>
  <c r="BD5" i="1"/>
  <c r="BD33" i="1" s="1"/>
  <c r="BD6" i="1"/>
  <c r="BD4" i="1"/>
  <c r="BD32" i="1" s="1"/>
  <c r="BE38" i="1"/>
  <c r="D38" i="1" s="1"/>
  <c r="BE37" i="1"/>
  <c r="D37" i="1" s="1"/>
  <c r="R22" i="1"/>
  <c r="T29" i="1"/>
  <c r="T25" i="1" s="1"/>
  <c r="T21" i="1" s="1"/>
  <c r="U53" i="1"/>
  <c r="U39" i="1" s="1"/>
  <c r="V64" i="1"/>
  <c r="V56" i="1" s="1"/>
  <c r="W52" i="1"/>
  <c r="W43" i="1" s="1"/>
  <c r="V40" i="1"/>
  <c r="BC24" i="1" l="1"/>
  <c r="BC18" i="1"/>
  <c r="BB42" i="1"/>
  <c r="BB54" i="1"/>
  <c r="BB12" i="1"/>
  <c r="BB36" i="1" s="1"/>
  <c r="BB35" i="1" s="1"/>
  <c r="BB30" i="1" s="1"/>
  <c r="BD34" i="1"/>
  <c r="BD31" i="1" s="1"/>
  <c r="BD41" i="1"/>
  <c r="BC7" i="1"/>
  <c r="BD55" i="1"/>
  <c r="BD16" i="1"/>
  <c r="BD57" i="1" s="1"/>
  <c r="BD23" i="1"/>
  <c r="BD18" i="1"/>
  <c r="BD24" i="1"/>
  <c r="BD28" i="1"/>
  <c r="BE27" i="1"/>
  <c r="D27" i="1" s="1"/>
  <c r="BE15" i="1"/>
  <c r="D15" i="1" s="1"/>
  <c r="BE26" i="1"/>
  <c r="D26" i="1" s="1"/>
  <c r="BE8" i="1"/>
  <c r="BE11" i="1" s="1"/>
  <c r="BE4" i="1"/>
  <c r="BE32" i="1" s="1"/>
  <c r="D32" i="1" s="1"/>
  <c r="BE6" i="1"/>
  <c r="BE5" i="1"/>
  <c r="BE33" i="1" s="1"/>
  <c r="D33" i="1" s="1"/>
  <c r="R21" i="1"/>
  <c r="R66" i="1" s="1"/>
  <c r="R67" i="1" s="1"/>
  <c r="S67" i="1" s="1"/>
  <c r="U29" i="1"/>
  <c r="U25" i="1" s="1"/>
  <c r="T66" i="1"/>
  <c r="W64" i="1"/>
  <c r="W56" i="1" s="1"/>
  <c r="V53" i="1"/>
  <c r="V39" i="1" s="1"/>
  <c r="X52" i="1"/>
  <c r="X43" i="1" s="1"/>
  <c r="W40" i="1"/>
  <c r="BD22" i="1" l="1"/>
  <c r="BD44" i="1"/>
  <c r="BD58" i="1"/>
  <c r="BD60" i="1"/>
  <c r="BD63" i="1"/>
  <c r="BC54" i="1"/>
  <c r="BC42" i="1"/>
  <c r="BC12" i="1"/>
  <c r="BC36" i="1" s="1"/>
  <c r="BC35" i="1" s="1"/>
  <c r="BC30" i="1" s="1"/>
  <c r="BD59" i="1"/>
  <c r="BD61" i="1"/>
  <c r="BD49" i="1"/>
  <c r="BD48" i="1"/>
  <c r="BD45" i="1"/>
  <c r="BD51" i="1"/>
  <c r="BD47" i="1"/>
  <c r="BD46" i="1"/>
  <c r="BE41" i="1"/>
  <c r="D41" i="1" s="1"/>
  <c r="BE34" i="1"/>
  <c r="BD7" i="1"/>
  <c r="BE7" i="1"/>
  <c r="BE61" i="1"/>
  <c r="BE50" i="1"/>
  <c r="BE46" i="1"/>
  <c r="BE62" i="1"/>
  <c r="BE55" i="1"/>
  <c r="D55" i="1" s="1"/>
  <c r="BE16" i="1"/>
  <c r="D16" i="1" s="1"/>
  <c r="BE60" i="1"/>
  <c r="BE49" i="1"/>
  <c r="BE57" i="1"/>
  <c r="D57" i="1" s="1"/>
  <c r="BE58" i="1"/>
  <c r="BE45" i="1"/>
  <c r="BD62" i="1"/>
  <c r="BD50" i="1"/>
  <c r="T67" i="1"/>
  <c r="U23" i="1"/>
  <c r="V29" i="1"/>
  <c r="V25" i="1" s="1"/>
  <c r="X64" i="1"/>
  <c r="X56" i="1" s="1"/>
  <c r="W53" i="1"/>
  <c r="W39" i="1" s="1"/>
  <c r="Y52" i="1"/>
  <c r="Y43" i="1" s="1"/>
  <c r="X40" i="1"/>
  <c r="BE44" i="1" l="1"/>
  <c r="D44" i="1" s="1"/>
  <c r="V23" i="1"/>
  <c r="V22" i="1" s="1"/>
  <c r="V21" i="1" s="1"/>
  <c r="V66" i="1" s="1"/>
  <c r="BE51" i="1"/>
  <c r="D51" i="1" s="1"/>
  <c r="BE59" i="1"/>
  <c r="D59" i="1" s="1"/>
  <c r="BE48" i="1"/>
  <c r="D48" i="1" s="1"/>
  <c r="BE63" i="1"/>
  <c r="D63" i="1" s="1"/>
  <c r="BE47" i="1"/>
  <c r="D47" i="1" s="1"/>
  <c r="D49" i="1"/>
  <c r="D62" i="1"/>
  <c r="D45" i="1"/>
  <c r="D61" i="1"/>
  <c r="BE31" i="1"/>
  <c r="D34" i="1"/>
  <c r="BD54" i="1"/>
  <c r="BD42" i="1"/>
  <c r="BD12" i="1"/>
  <c r="BD36" i="1" s="1"/>
  <c r="BD35" i="1" s="1"/>
  <c r="BD30" i="1" s="1"/>
  <c r="D50" i="1"/>
  <c r="D60" i="1"/>
  <c r="D58" i="1"/>
  <c r="BE54" i="1"/>
  <c r="BE42" i="1"/>
  <c r="BE12" i="1"/>
  <c r="BE36" i="1" s="1"/>
  <c r="D46" i="1"/>
  <c r="BE19" i="1"/>
  <c r="U22" i="1"/>
  <c r="W29" i="1"/>
  <c r="W25" i="1" s="1"/>
  <c r="W21" i="1" s="1"/>
  <c r="Z52" i="1"/>
  <c r="Z43" i="1" s="1"/>
  <c r="Y40" i="1"/>
  <c r="Y64" i="1"/>
  <c r="Y56" i="1" s="1"/>
  <c r="X53" i="1"/>
  <c r="X39" i="1" s="1"/>
  <c r="BE18" i="1" l="1"/>
  <c r="D18" i="1" s="1"/>
  <c r="BE24" i="1"/>
  <c r="D24" i="1" s="1"/>
  <c r="BE28" i="1"/>
  <c r="D28" i="1" s="1"/>
  <c r="D19" i="1"/>
  <c r="D36" i="1"/>
  <c r="BE35" i="1"/>
  <c r="D35" i="1" s="1"/>
  <c r="D42" i="1"/>
  <c r="D31" i="1"/>
  <c r="D54" i="1"/>
  <c r="U21" i="1"/>
  <c r="U66" i="1" s="1"/>
  <c r="U67" i="1" s="1"/>
  <c r="V67" i="1" s="1"/>
  <c r="X29" i="1"/>
  <c r="X25" i="1" s="1"/>
  <c r="W66" i="1"/>
  <c r="Z64" i="1"/>
  <c r="Z56" i="1" s="1"/>
  <c r="Y53" i="1"/>
  <c r="Y39" i="1" s="1"/>
  <c r="Z40" i="1"/>
  <c r="AA52" i="1"/>
  <c r="AA43" i="1" s="1"/>
  <c r="C69" i="1" l="1"/>
  <c r="BE30" i="1"/>
  <c r="D30" i="1" s="1"/>
  <c r="X23" i="1"/>
  <c r="Y29" i="1"/>
  <c r="Y25" i="1" s="1"/>
  <c r="W67" i="1"/>
  <c r="AB52" i="1"/>
  <c r="AB43" i="1" s="1"/>
  <c r="AA40" i="1"/>
  <c r="AA64" i="1"/>
  <c r="AA56" i="1" s="1"/>
  <c r="Z53" i="1"/>
  <c r="Z39" i="1" s="1"/>
  <c r="Y23" i="1" l="1"/>
  <c r="Y22" i="1" s="1"/>
  <c r="Y21" i="1" s="1"/>
  <c r="Y66" i="1" s="1"/>
  <c r="X22" i="1"/>
  <c r="Z29" i="1"/>
  <c r="Z25" i="1" s="1"/>
  <c r="Z21" i="1" s="1"/>
  <c r="AB64" i="1"/>
  <c r="AB56" i="1" s="1"/>
  <c r="AA53" i="1"/>
  <c r="AA39" i="1" s="1"/>
  <c r="AC52" i="1"/>
  <c r="AC43" i="1" s="1"/>
  <c r="AB40" i="1"/>
  <c r="X21" i="1" l="1"/>
  <c r="X66" i="1" s="1"/>
  <c r="X67" i="1" s="1"/>
  <c r="Y67" i="1" s="1"/>
  <c r="AA29" i="1"/>
  <c r="AA25" i="1" s="1"/>
  <c r="Z66" i="1"/>
  <c r="AD52" i="1"/>
  <c r="AD43" i="1" s="1"/>
  <c r="AC40" i="1"/>
  <c r="AC64" i="1"/>
  <c r="AC56" i="1" s="1"/>
  <c r="AB53" i="1"/>
  <c r="AB39" i="1" s="1"/>
  <c r="AA23" i="1" l="1"/>
  <c r="Z67" i="1"/>
  <c r="AB29" i="1"/>
  <c r="AB25" i="1" s="1"/>
  <c r="AC53" i="1"/>
  <c r="AC39" i="1" s="1"/>
  <c r="AD64" i="1"/>
  <c r="AD56" i="1" s="1"/>
  <c r="AE52" i="1"/>
  <c r="AE43" i="1" s="1"/>
  <c r="AD40" i="1"/>
  <c r="AB23" i="1" l="1"/>
  <c r="AB22" i="1" s="1"/>
  <c r="AB21" i="1" s="1"/>
  <c r="AB66" i="1" s="1"/>
  <c r="AA22" i="1"/>
  <c r="AA21" i="1" s="1"/>
  <c r="AA66" i="1" s="1"/>
  <c r="AA67" i="1" s="1"/>
  <c r="AC29" i="1"/>
  <c r="AC25" i="1" s="1"/>
  <c r="AC21" i="1" s="1"/>
  <c r="AE64" i="1"/>
  <c r="AE56" i="1" s="1"/>
  <c r="AD53" i="1"/>
  <c r="AD39" i="1" s="1"/>
  <c r="AF52" i="1"/>
  <c r="AF43" i="1" s="1"/>
  <c r="AE40" i="1"/>
  <c r="AB67" i="1" l="1"/>
  <c r="AD29" i="1"/>
  <c r="AD25" i="1" s="1"/>
  <c r="AC66" i="1"/>
  <c r="AG52" i="1"/>
  <c r="AG43" i="1" s="1"/>
  <c r="AF40" i="1"/>
  <c r="AE53" i="1"/>
  <c r="AE39" i="1" s="1"/>
  <c r="AF64" i="1"/>
  <c r="AF56" i="1" s="1"/>
  <c r="AD23" i="1" l="1"/>
  <c r="AD22" i="1" s="1"/>
  <c r="AD21" i="1" s="1"/>
  <c r="AD66" i="1" s="1"/>
  <c r="AC67" i="1"/>
  <c r="AE29" i="1"/>
  <c r="AE25" i="1" s="1"/>
  <c r="AH52" i="1"/>
  <c r="AH43" i="1" s="1"/>
  <c r="AG40" i="1"/>
  <c r="AF53" i="1"/>
  <c r="AF39" i="1" s="1"/>
  <c r="AG64" i="1"/>
  <c r="AG56" i="1" s="1"/>
  <c r="AE23" i="1" l="1"/>
  <c r="AE22" i="1" s="1"/>
  <c r="AE21" i="1" s="1"/>
  <c r="AE66" i="1" s="1"/>
  <c r="AF29" i="1"/>
  <c r="AF25" i="1" s="1"/>
  <c r="AF21" i="1" s="1"/>
  <c r="AG53" i="1"/>
  <c r="AG39" i="1" s="1"/>
  <c r="AH64" i="1"/>
  <c r="AH56" i="1" s="1"/>
  <c r="AI52" i="1"/>
  <c r="AI43" i="1" s="1"/>
  <c r="AH40" i="1"/>
  <c r="AD67" i="1"/>
  <c r="AE67" i="1" l="1"/>
  <c r="AG29" i="1"/>
  <c r="AG25" i="1" s="1"/>
  <c r="AF66" i="1"/>
  <c r="C70" i="1" s="1"/>
  <c r="AJ52" i="1"/>
  <c r="AJ43" i="1" s="1"/>
  <c r="AI40" i="1"/>
  <c r="AH53" i="1"/>
  <c r="AH39" i="1" s="1"/>
  <c r="AI64" i="1"/>
  <c r="AI56" i="1" s="1"/>
  <c r="AG23" i="1" l="1"/>
  <c r="AG22" i="1" s="1"/>
  <c r="AG21" i="1" s="1"/>
  <c r="AG66" i="1" s="1"/>
  <c r="AH29" i="1"/>
  <c r="AH25" i="1" s="1"/>
  <c r="AF67" i="1"/>
  <c r="AJ64" i="1"/>
  <c r="AJ56" i="1" s="1"/>
  <c r="AI53" i="1"/>
  <c r="AI39" i="1" s="1"/>
  <c r="AK52" i="1"/>
  <c r="AK43" i="1" s="1"/>
  <c r="AJ40" i="1"/>
  <c r="AH23" i="1" l="1"/>
  <c r="AH22" i="1" s="1"/>
  <c r="AH21" i="1" s="1"/>
  <c r="AH66" i="1" s="1"/>
  <c r="AG67" i="1"/>
  <c r="AI29" i="1"/>
  <c r="AI25" i="1" s="1"/>
  <c r="AI21" i="1" s="1"/>
  <c r="AK40" i="1"/>
  <c r="AL52" i="1"/>
  <c r="AL43" i="1" s="1"/>
  <c r="AJ53" i="1"/>
  <c r="AJ39" i="1" s="1"/>
  <c r="AK64" i="1"/>
  <c r="AK56" i="1" s="1"/>
  <c r="AH67" i="1" l="1"/>
  <c r="AJ29" i="1"/>
  <c r="AJ25" i="1" s="1"/>
  <c r="AI66" i="1"/>
  <c r="AL64" i="1"/>
  <c r="AL56" i="1" s="1"/>
  <c r="AK53" i="1"/>
  <c r="AK39" i="1" s="1"/>
  <c r="AM52" i="1"/>
  <c r="AM43" i="1" s="1"/>
  <c r="AL40" i="1"/>
  <c r="AJ23" i="1" l="1"/>
  <c r="AJ22" i="1" s="1"/>
  <c r="AJ21" i="1" s="1"/>
  <c r="AJ66" i="1" s="1"/>
  <c r="AI67" i="1"/>
  <c r="AK29" i="1"/>
  <c r="AK25" i="1" s="1"/>
  <c r="AN52" i="1"/>
  <c r="AN43" i="1" s="1"/>
  <c r="AM40" i="1"/>
  <c r="AM64" i="1"/>
  <c r="AM56" i="1" s="1"/>
  <c r="AL53" i="1"/>
  <c r="AL39" i="1" s="1"/>
  <c r="AK23" i="1" l="1"/>
  <c r="AK22" i="1" s="1"/>
  <c r="AK21" i="1" s="1"/>
  <c r="AK66" i="1" s="1"/>
  <c r="AJ67" i="1"/>
  <c r="AL29" i="1"/>
  <c r="AL25" i="1" s="1"/>
  <c r="AL21" i="1" s="1"/>
  <c r="AN64" i="1"/>
  <c r="AN56" i="1" s="1"/>
  <c r="AM53" i="1"/>
  <c r="AM39" i="1" s="1"/>
  <c r="AO52" i="1"/>
  <c r="AO43" i="1" s="1"/>
  <c r="AN40" i="1"/>
  <c r="AK67" i="1" l="1"/>
  <c r="AM29" i="1"/>
  <c r="AM25" i="1" s="1"/>
  <c r="AL66" i="1"/>
  <c r="AP52" i="1"/>
  <c r="AP43" i="1" s="1"/>
  <c r="AO40" i="1"/>
  <c r="AO64" i="1"/>
  <c r="AO56" i="1" s="1"/>
  <c r="AN53" i="1"/>
  <c r="AN39" i="1" s="1"/>
  <c r="AL67" i="1" l="1"/>
  <c r="AM23" i="1"/>
  <c r="AM22" i="1" s="1"/>
  <c r="AM21" i="1" s="1"/>
  <c r="AM66" i="1" s="1"/>
  <c r="AN29" i="1"/>
  <c r="AN25" i="1" s="1"/>
  <c r="AP40" i="1"/>
  <c r="AQ52" i="1"/>
  <c r="AQ43" i="1" s="1"/>
  <c r="AP64" i="1"/>
  <c r="AP56" i="1" s="1"/>
  <c r="AO53" i="1"/>
  <c r="AO39" i="1" s="1"/>
  <c r="AN23" i="1" l="1"/>
  <c r="AN22" i="1" s="1"/>
  <c r="AN21" i="1" s="1"/>
  <c r="AN66" i="1" s="1"/>
  <c r="AM67" i="1"/>
  <c r="AO29" i="1"/>
  <c r="AO25" i="1" s="1"/>
  <c r="AO21" i="1" s="1"/>
  <c r="AR52" i="1"/>
  <c r="AR43" i="1" s="1"/>
  <c r="AQ40" i="1"/>
  <c r="AQ64" i="1"/>
  <c r="AQ56" i="1" s="1"/>
  <c r="AP53" i="1"/>
  <c r="AP39" i="1" s="1"/>
  <c r="AN67" i="1" l="1"/>
  <c r="AP29" i="1"/>
  <c r="AP25" i="1" s="1"/>
  <c r="AO66" i="1"/>
  <c r="AR64" i="1"/>
  <c r="AR56" i="1" s="1"/>
  <c r="AQ53" i="1"/>
  <c r="AQ39" i="1" s="1"/>
  <c r="AR40" i="1"/>
  <c r="AS52" i="1"/>
  <c r="AS43" i="1" s="1"/>
  <c r="AO67" i="1" l="1"/>
  <c r="AP23" i="1"/>
  <c r="AP22" i="1" s="1"/>
  <c r="AP21" i="1" s="1"/>
  <c r="AP66" i="1" s="1"/>
  <c r="AQ29" i="1"/>
  <c r="AQ25" i="1" s="1"/>
  <c r="AS40" i="1"/>
  <c r="AT52" i="1"/>
  <c r="AT43" i="1" s="1"/>
  <c r="AS64" i="1"/>
  <c r="AS56" i="1" s="1"/>
  <c r="AR53" i="1"/>
  <c r="AR39" i="1" s="1"/>
  <c r="AQ23" i="1" l="1"/>
  <c r="AQ22" i="1" s="1"/>
  <c r="AQ21" i="1" s="1"/>
  <c r="AQ66" i="1" s="1"/>
  <c r="AP67" i="1"/>
  <c r="AR29" i="1"/>
  <c r="AR25" i="1" s="1"/>
  <c r="AR21" i="1" s="1"/>
  <c r="AU52" i="1"/>
  <c r="AU43" i="1" s="1"/>
  <c r="AT40" i="1"/>
  <c r="AT64" i="1"/>
  <c r="AT56" i="1" s="1"/>
  <c r="AS53" i="1"/>
  <c r="AS39" i="1" s="1"/>
  <c r="AQ67" i="1" l="1"/>
  <c r="AS29" i="1"/>
  <c r="AS25" i="1" s="1"/>
  <c r="AR66" i="1"/>
  <c r="AT53" i="1"/>
  <c r="AT39" i="1" s="1"/>
  <c r="AU64" i="1"/>
  <c r="AU56" i="1" s="1"/>
  <c r="AV52" i="1"/>
  <c r="AV43" i="1" s="1"/>
  <c r="AU40" i="1"/>
  <c r="AR67" i="1" l="1"/>
  <c r="AS23" i="1"/>
  <c r="AS22" i="1" s="1"/>
  <c r="AS21" i="1" s="1"/>
  <c r="AS66" i="1" s="1"/>
  <c r="AT29" i="1"/>
  <c r="AT25" i="1" s="1"/>
  <c r="AV64" i="1"/>
  <c r="AV56" i="1" s="1"/>
  <c r="AU53" i="1"/>
  <c r="AU39" i="1" s="1"/>
  <c r="AW52" i="1"/>
  <c r="AW43" i="1" s="1"/>
  <c r="AV40" i="1"/>
  <c r="AT23" i="1" l="1"/>
  <c r="AT22" i="1" s="1"/>
  <c r="AT21" i="1" s="1"/>
  <c r="AT66" i="1" s="1"/>
  <c r="AS67" i="1"/>
  <c r="AU29" i="1"/>
  <c r="AU25" i="1" s="1"/>
  <c r="AU21" i="1" s="1"/>
  <c r="AW40" i="1"/>
  <c r="AX52" i="1"/>
  <c r="AX43" i="1" s="1"/>
  <c r="AW64" i="1"/>
  <c r="AW56" i="1" s="1"/>
  <c r="AV53" i="1"/>
  <c r="AV39" i="1" s="1"/>
  <c r="AT67" i="1" l="1"/>
  <c r="AV29" i="1"/>
  <c r="AV25" i="1" s="1"/>
  <c r="AU66" i="1"/>
  <c r="AX64" i="1"/>
  <c r="AX56" i="1" s="1"/>
  <c r="AW53" i="1"/>
  <c r="AW39" i="1" s="1"/>
  <c r="AY52" i="1"/>
  <c r="AY43" i="1" s="1"/>
  <c r="AX40" i="1"/>
  <c r="AU67" i="1" l="1"/>
  <c r="AV23" i="1"/>
  <c r="AV22" i="1" s="1"/>
  <c r="AV21" i="1" s="1"/>
  <c r="AV66" i="1" s="1"/>
  <c r="AW29" i="1"/>
  <c r="AW25" i="1" s="1"/>
  <c r="AY40" i="1"/>
  <c r="AZ52" i="1"/>
  <c r="AZ43" i="1" s="1"/>
  <c r="AX53" i="1"/>
  <c r="AX39" i="1" s="1"/>
  <c r="AY64" i="1"/>
  <c r="AY56" i="1" s="1"/>
  <c r="AW23" i="1" l="1"/>
  <c r="AW22" i="1" s="1"/>
  <c r="AW21" i="1" s="1"/>
  <c r="AW66" i="1" s="1"/>
  <c r="AV67" i="1"/>
  <c r="AX29" i="1"/>
  <c r="AX25" i="1" s="1"/>
  <c r="AX21" i="1" s="1"/>
  <c r="AZ40" i="1"/>
  <c r="BA52" i="1"/>
  <c r="BA43" i="1" s="1"/>
  <c r="AZ64" i="1"/>
  <c r="AZ56" i="1" s="1"/>
  <c r="AY53" i="1"/>
  <c r="AY39" i="1" s="1"/>
  <c r="AW67" i="1" l="1"/>
  <c r="AY29" i="1"/>
  <c r="AY25" i="1" s="1"/>
  <c r="AX66" i="1"/>
  <c r="BB52" i="1"/>
  <c r="BB43" i="1" s="1"/>
  <c r="BA40" i="1"/>
  <c r="AZ53" i="1"/>
  <c r="AZ39" i="1" s="1"/>
  <c r="BA64" i="1"/>
  <c r="BA56" i="1" s="1"/>
  <c r="AX67" i="1" l="1"/>
  <c r="AY23" i="1"/>
  <c r="AY22" i="1" s="1"/>
  <c r="AY21" i="1" s="1"/>
  <c r="AY66" i="1" s="1"/>
  <c r="AZ29" i="1"/>
  <c r="AZ25" i="1" s="1"/>
  <c r="BA53" i="1"/>
  <c r="BA39" i="1" s="1"/>
  <c r="BB64" i="1"/>
  <c r="BB56" i="1" s="1"/>
  <c r="BB40" i="1"/>
  <c r="BC52" i="1"/>
  <c r="BC43" i="1" s="1"/>
  <c r="AZ23" i="1" l="1"/>
  <c r="AZ22" i="1" s="1"/>
  <c r="AZ21" i="1" s="1"/>
  <c r="AZ66" i="1" s="1"/>
  <c r="AY67" i="1"/>
  <c r="BA29" i="1"/>
  <c r="BA25" i="1" s="1"/>
  <c r="BA21" i="1" s="1"/>
  <c r="BD52" i="1"/>
  <c r="BD43" i="1" s="1"/>
  <c r="BC40" i="1"/>
  <c r="BB53" i="1"/>
  <c r="BB39" i="1" s="1"/>
  <c r="BC64" i="1"/>
  <c r="BC56" i="1" s="1"/>
  <c r="AZ67" i="1" l="1"/>
  <c r="BB29" i="1"/>
  <c r="BB25" i="1" s="1"/>
  <c r="BA66" i="1"/>
  <c r="BD64" i="1"/>
  <c r="BD56" i="1" s="1"/>
  <c r="BC53" i="1"/>
  <c r="BC39" i="1" s="1"/>
  <c r="BE52" i="1"/>
  <c r="BD40" i="1"/>
  <c r="BA67" i="1" l="1"/>
  <c r="BB23" i="1"/>
  <c r="BB22" i="1" s="1"/>
  <c r="BB21" i="1" s="1"/>
  <c r="BB66" i="1" s="1"/>
  <c r="BC29" i="1"/>
  <c r="BC25" i="1" s="1"/>
  <c r="BE43" i="1"/>
  <c r="D52" i="1"/>
  <c r="BE64" i="1"/>
  <c r="BD53" i="1"/>
  <c r="BD39" i="1" s="1"/>
  <c r="BC23" i="1" l="1"/>
  <c r="BC22" i="1" s="1"/>
  <c r="BC21" i="1" s="1"/>
  <c r="BC66" i="1" s="1"/>
  <c r="BB67" i="1"/>
  <c r="BD29" i="1"/>
  <c r="BD25" i="1" s="1"/>
  <c r="BD21" i="1" s="1"/>
  <c r="BE56" i="1"/>
  <c r="D64" i="1"/>
  <c r="BE40" i="1"/>
  <c r="D43" i="1"/>
  <c r="BC67" i="1" l="1"/>
  <c r="BD66" i="1"/>
  <c r="D40" i="1"/>
  <c r="BE53" i="1"/>
  <c r="D53" i="1" s="1"/>
  <c r="D56" i="1"/>
  <c r="BD67" i="1" l="1"/>
  <c r="BE39" i="1"/>
  <c r="BE29" i="1" l="1"/>
  <c r="D39" i="1"/>
  <c r="BE25" i="1" l="1"/>
  <c r="D29" i="1"/>
  <c r="BE23" i="1" l="1"/>
  <c r="D25" i="1"/>
  <c r="BE22" i="1" l="1"/>
  <c r="D23" i="1"/>
  <c r="D22" i="1" l="1"/>
  <c r="BE21" i="1"/>
  <c r="D21" i="1" l="1"/>
  <c r="BE66" i="1"/>
  <c r="D66" i="1" l="1"/>
  <c r="BE67" i="1"/>
</calcChain>
</file>

<file path=xl/sharedStrings.xml><?xml version="1.0" encoding="utf-8"?>
<sst xmlns="http://schemas.openxmlformats.org/spreadsheetml/2006/main" count="367" uniqueCount="163">
  <si>
    <t>Sheet</t>
  </si>
  <si>
    <t>Explanation</t>
  </si>
  <si>
    <t>REDD</t>
  </si>
  <si>
    <t>IFM</t>
  </si>
  <si>
    <t>© Form International B.V. - all rights served</t>
  </si>
  <si>
    <t>General</t>
  </si>
  <si>
    <t>Financial</t>
  </si>
  <si>
    <t>Value</t>
  </si>
  <si>
    <t>Unit</t>
  </si>
  <si>
    <t>EUR:USD FX rate</t>
  </si>
  <si>
    <t>USD/€</t>
  </si>
  <si>
    <t>Table</t>
  </si>
  <si>
    <t>Timeline start year</t>
  </si>
  <si>
    <t>year</t>
  </si>
  <si>
    <t>Yes</t>
  </si>
  <si>
    <t>CCB certification</t>
  </si>
  <si>
    <t>Yes/No</t>
  </si>
  <si>
    <t>No</t>
  </si>
  <si>
    <t>REDD+</t>
  </si>
  <si>
    <t>Carbon price VCS</t>
  </si>
  <si>
    <t>€/VCU</t>
  </si>
  <si>
    <t>Carbon price VCS-CCB</t>
  </si>
  <si>
    <t>Project</t>
  </si>
  <si>
    <t>Project size (credit eligible)</t>
  </si>
  <si>
    <t>hectares</t>
  </si>
  <si>
    <t>Carbon yield</t>
  </si>
  <si>
    <t>tCO2 / ha / year</t>
  </si>
  <si>
    <t xml:space="preserve">Operational start year </t>
  </si>
  <si>
    <t>If cell red, unreasonable project start year</t>
  </si>
  <si>
    <t>Project start date</t>
  </si>
  <si>
    <t># years verification dates back</t>
  </si>
  <si>
    <t>years</t>
  </si>
  <si>
    <t>Start</t>
  </si>
  <si>
    <t>End</t>
  </si>
  <si>
    <t>1) Project pre-feasibility time</t>
  </si>
  <si>
    <t>Time for pre-feasibility study</t>
  </si>
  <si>
    <t>2) Project development time</t>
  </si>
  <si>
    <t>Time from PDD development till start of audit</t>
  </si>
  <si>
    <t>3) Project audit time (validation, verification (optional))</t>
  </si>
  <si>
    <t>Time from start of audit till VCU issuance</t>
  </si>
  <si>
    <t>4) Project marketing time</t>
  </si>
  <si>
    <t>Time from VCU issuance to paid sales. 0 = occurs in same year as VCU issuance</t>
  </si>
  <si>
    <t>Verification interval</t>
  </si>
  <si>
    <t>2 years = verification every other year</t>
  </si>
  <si>
    <t>Project development &amp; audit cost</t>
  </si>
  <si>
    <t>€/y</t>
  </si>
  <si>
    <t>Yearly project owner costs start year</t>
  </si>
  <si>
    <t>Marketing costs</t>
  </si>
  <si>
    <t>% of sales</t>
  </si>
  <si>
    <t>Contingency</t>
  </si>
  <si>
    <t>% of all costs</t>
  </si>
  <si>
    <t>Costs (consultancy &amp; third party)</t>
  </si>
  <si>
    <t>Pre-feasibility studies / carbon quickscan</t>
  </si>
  <si>
    <t>€</t>
  </si>
  <si>
    <t>PD development</t>
  </si>
  <si>
    <t>1st audit (validation + verification) - VCS</t>
  </si>
  <si>
    <t>1st audit (validation + verification) - VCS CCB</t>
  </si>
  <si>
    <t>Project TA &amp; verification</t>
  </si>
  <si>
    <t>Monitoring &amp; TA</t>
  </si>
  <si>
    <t>Verification TA</t>
  </si>
  <si>
    <t>Follow up audits (verification) - VCS</t>
  </si>
  <si>
    <t>Follow up audits (verification) - VCS CCB</t>
  </si>
  <si>
    <t>RIL-C (IFM only)</t>
  </si>
  <si>
    <t>Regional performance method development</t>
  </si>
  <si>
    <t>Registry costs</t>
  </si>
  <si>
    <t>VCS certification</t>
  </si>
  <si>
    <t>Account opening (VCS)</t>
  </si>
  <si>
    <t>1st year cost</t>
  </si>
  <si>
    <t>Registration fee (VCS)</t>
  </si>
  <si>
    <t>0.10 USD. Credited towards VCU issuance levy</t>
  </si>
  <si>
    <t>VCU issuance levy 1-10,000</t>
  </si>
  <si>
    <t>First 1-10,000 credits/year</t>
  </si>
  <si>
    <t xml:space="preserve">VCU issuance levy 10,001-1,000,000 </t>
  </si>
  <si>
    <t>First 10,001-1,000,000 credits/yearly</t>
  </si>
  <si>
    <t>VCU issuance levy 1,000,0001-2,000,000</t>
  </si>
  <si>
    <t>First 1,000,0001-2,000,000 credits/yearly</t>
  </si>
  <si>
    <t>VCU issuance levy 2,000,0001-4,000,000</t>
  </si>
  <si>
    <t>First 2,000,0001-4,000,000 credits/yearly</t>
  </si>
  <si>
    <t>VCU issuance levy 4,000,0001-6,000,000</t>
  </si>
  <si>
    <t>First 4,000,0001-6,000,000 credits/yearly</t>
  </si>
  <si>
    <t>VCU issuance levy 6,000,0001-8,000,000</t>
  </si>
  <si>
    <t>First 6,000,0001-8,000,000 credits/yearly</t>
  </si>
  <si>
    <t>VCU issuance levy 8,000,0001-10,000,000</t>
  </si>
  <si>
    <t>First 8,000,0001-10,000,000 credits/yearly</t>
  </si>
  <si>
    <t>VCU issuance levy &gt;10,000,000</t>
  </si>
  <si>
    <t>&gt;10,000,000 credits/yearly</t>
  </si>
  <si>
    <t>CCB validation fee</t>
  </si>
  <si>
    <t>2,500 USD</t>
  </si>
  <si>
    <t>CCB verification fee</t>
  </si>
  <si>
    <t>5,000 USD</t>
  </si>
  <si>
    <t>CCB label fee 1-1,000,000</t>
  </si>
  <si>
    <t>€/label</t>
  </si>
  <si>
    <t>First 1-1,000,000 credits/yearly</t>
  </si>
  <si>
    <t>CCB label fee 1,000,001-2,000,000</t>
  </si>
  <si>
    <t>CCB label fee 2,000,001-4,000,000</t>
  </si>
  <si>
    <t>CCB label fee 4,000,001-6,000,000</t>
  </si>
  <si>
    <t>CCB label fee 6,000,001-8,000,000</t>
  </si>
  <si>
    <t>CCB label fee 8,000,001-10,000,000</t>
  </si>
  <si>
    <t>CCB label fee &gt;10,000,000</t>
  </si>
  <si>
    <t>Costbenefit analysis REDD</t>
  </si>
  <si>
    <t>actually year</t>
  </si>
  <si>
    <t>Project pre-feasibility time</t>
  </si>
  <si>
    <t>Project development time</t>
  </si>
  <si>
    <t>Project audit time (validation, verification (optional))</t>
  </si>
  <si>
    <t>Project approval / project start</t>
  </si>
  <si>
    <t>Project marketing time first sale</t>
  </si>
  <si>
    <t xml:space="preserve">Follow-up verification </t>
  </si>
  <si>
    <t>Project marketing time (2nd and later sales)</t>
  </si>
  <si>
    <t>Sales occuring</t>
  </si>
  <si>
    <t>Monitoring TA</t>
  </si>
  <si>
    <t>Sum</t>
  </si>
  <si>
    <t>INPUT</t>
  </si>
  <si>
    <t>Credit generation</t>
  </si>
  <si>
    <t>tCO2</t>
  </si>
  <si>
    <t>Carbon credits issuance</t>
  </si>
  <si>
    <t>REVENUE</t>
  </si>
  <si>
    <t>Total revenues</t>
  </si>
  <si>
    <t>EUR</t>
  </si>
  <si>
    <t>Total credit sales</t>
  </si>
  <si>
    <t>EXPENDITURE</t>
  </si>
  <si>
    <t>Total expenditures</t>
  </si>
  <si>
    <t>General project costs</t>
  </si>
  <si>
    <t>Project development &amp; validation</t>
  </si>
  <si>
    <t>REDD+ - Project development</t>
  </si>
  <si>
    <t>VCS fees</t>
  </si>
  <si>
    <t>VCS account opening</t>
  </si>
  <si>
    <t xml:space="preserve">VCS registration fee </t>
  </si>
  <si>
    <t>VCU net levies</t>
  </si>
  <si>
    <t>VCS registration fee credit</t>
  </si>
  <si>
    <t>CCB fees</t>
  </si>
  <si>
    <t>CCB net label fees</t>
  </si>
  <si>
    <t>CCB verification credit</t>
  </si>
  <si>
    <t>PROFIT</t>
  </si>
  <si>
    <t>Gross profit</t>
  </si>
  <si>
    <t>IRR 5Y</t>
  </si>
  <si>
    <t>IRR 15Y</t>
  </si>
  <si>
    <t>IRR 25Y</t>
  </si>
  <si>
    <t>Costbenefit analysis IFM</t>
  </si>
  <si>
    <t>Cumulative Cash Flow</t>
  </si>
  <si>
    <t>State &amp; Council</t>
  </si>
  <si>
    <t>State &amp; Council (20%)</t>
  </si>
  <si>
    <t>Village</t>
  </si>
  <si>
    <t>Revenue Share</t>
  </si>
  <si>
    <t>% of profits</t>
  </si>
  <si>
    <t>Cover</t>
  </si>
  <si>
    <t>Carbon cost-benefit tool for SFM companies</t>
  </si>
  <si>
    <t>This sheet</t>
  </si>
  <si>
    <t>Project start costs</t>
  </si>
  <si>
    <t>Preparatory social and environmental studies required when opting for CCB certification are likely to lead to higher start-up costs</t>
  </si>
  <si>
    <t>Based on outcome of carbon calculation tool</t>
  </si>
  <si>
    <t>Last update April 2023</t>
  </si>
  <si>
    <t>/VCS rates based on Version 4.2 of Verra Program Fee Schedule, January 2023</t>
  </si>
  <si>
    <t>/CCB rates based on Version 3.4 of Verra CCB Program Fee Schedule, April 2020</t>
  </si>
  <si>
    <r>
      <rPr>
        <b/>
        <sz val="10"/>
        <color theme="1"/>
        <rFont val="Calibri"/>
        <family val="2"/>
        <scheme val="minor"/>
      </rPr>
      <t xml:space="preserve">Dislaimer: </t>
    </r>
    <r>
      <rPr>
        <sz val="10"/>
        <color theme="1"/>
        <rFont val="Calibri"/>
        <family val="2"/>
        <scheme val="minor"/>
      </rPr>
      <t xml:space="preserve">This tool is meant to provide a first and very broad insight into the costs and benefits associated with a prospective carbon project and helps to increase understanding on how certain parameters may affect the financial outcome of a project. The tool is therewith not set up to generate conclusive results on a carbon project's financial viability. Form International has has made its best effort to provide accurate information and assumes no liability or responsibility for the content or use of the information generated through this tool. Taxes and inflation are not included. </t>
    </r>
  </si>
  <si>
    <t>Yearly project owner cost
 (staff, transport &amp; vehicles, monitoring, management, etc.)</t>
  </si>
  <si>
    <t xml:space="preserve">Assumed to take place during project development </t>
  </si>
  <si>
    <t>Input</t>
  </si>
  <si>
    <t xml:space="preserve">Contains general settings (FX rates, carbon prices), project settings (size, carbon yields, expected time frames), and project development (incl. yearly project cost, marketing, PD development and monitoring), audit and registry costs. In this sheet all orange-coloured cells can be edited. Settings may be edited in accordance with the proposed project, based on the output of the calculation tool (carbon yield in tCO2/ha/year). Default values may also be left unchanged. </t>
  </si>
  <si>
    <t>The REDD sheet contains the cost-benefit analysis for a REDD project (no edits to be made). The first lines and grey-green blocks show the set timeline and how this translates into a yearly planning. After that, from line 15 and onwards, are calculations on inputs (credits), revenues and expenditures, resulting in a (gross) profit margin and IRR calculation (calculation is pre-tax).</t>
  </si>
  <si>
    <t xml:space="preserve">The IFM sheet is largely similar to the REDD sheet (no edits to be made), except that this calculation is for an IFM project. The only additional cost element included is the regional performance method development for RIL-C (which can be set to zero in the input sheet when no RIL-C activity is included in the project). </t>
  </si>
  <si>
    <t>Revenue sharing (% of profits)</t>
  </si>
  <si>
    <t>Village share (55%)</t>
  </si>
  <si>
    <t>IFM - Project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</si>
</sst>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64" formatCode="_ * #,##0_ ;_ * \-#,##0_ ;_ * &quot;-&quot;??_ ;_ @_ "/>
    <numFmt numFmtId="165" formatCode="0.0%"/>
    <numFmt numFmtId="166" formatCode="#,##0.000"/>
    <numFmt numFmtId="167" formatCode="#,##0.0000"/>
    <numFmt numFmtId="168" formatCode="#,##0_ ;[Red]\-#,##0\ "/>
  </numFmts>
  <fonts count="14" x14ac:knownFonts="1">
    <font>
      <sz val="11"/>
      <color theme="1"/>
      <name val="Calibri"/>
      <family val="2"/>
      <scheme val="minor"/>
    </font>
    <font>
      <sz val="11"/>
      <color theme="1"/>
      <name val="Calibri"/>
      <family val="2"/>
      <scheme val="minor"/>
    </font>
    <font>
      <sz val="11"/>
      <color rgb="FF3F3F76"/>
      <name val="Calibri"/>
      <family val="2"/>
      <scheme val="minor"/>
    </font>
    <font>
      <b/>
      <sz val="11"/>
      <color rgb="FFFA7D00"/>
      <name val="Calibri"/>
      <family val="2"/>
      <scheme val="minor"/>
    </font>
    <font>
      <sz val="10"/>
      <color theme="1"/>
      <name val="Calibri"/>
      <family val="2"/>
      <scheme val="minor"/>
    </font>
    <font>
      <b/>
      <sz val="10"/>
      <color theme="1"/>
      <name val="Calibri"/>
      <family val="2"/>
      <scheme val="minor"/>
    </font>
    <font>
      <sz val="10"/>
      <color theme="0" tint="-0.249977111117893"/>
      <name val="Calibri"/>
      <family val="2"/>
      <scheme val="minor"/>
    </font>
    <font>
      <u/>
      <sz val="14"/>
      <color theme="1"/>
      <name val="Calibri"/>
      <family val="2"/>
      <scheme val="minor"/>
    </font>
    <font>
      <i/>
      <sz val="10"/>
      <color theme="1"/>
      <name val="Calibri"/>
      <family val="2"/>
      <scheme val="minor"/>
    </font>
    <font>
      <sz val="10"/>
      <color rgb="FF3F3F76"/>
      <name val="Calibri"/>
      <family val="2"/>
      <scheme val="minor"/>
    </font>
    <font>
      <b/>
      <u/>
      <sz val="10"/>
      <color theme="1"/>
      <name val="Calibri"/>
      <family val="2"/>
      <scheme val="minor"/>
    </font>
    <font>
      <sz val="10"/>
      <color rgb="FF000000"/>
      <name val="Calibri"/>
      <family val="2"/>
      <scheme val="minor"/>
    </font>
    <font>
      <u/>
      <sz val="10"/>
      <color theme="1"/>
      <name val="Calibri"/>
      <family val="2"/>
      <scheme val="minor"/>
    </font>
    <font>
      <b/>
      <sz val="10"/>
      <color rgb="FFFA7D00"/>
      <name val="Calibri"/>
      <family val="2"/>
      <scheme val="minor"/>
    </font>
  </fonts>
  <fills count="8">
    <fill>
      <patternFill patternType="none"/>
    </fill>
    <fill>
      <patternFill patternType="gray125"/>
    </fill>
    <fill>
      <patternFill patternType="solid">
        <fgColor rgb="FFFFCC99"/>
      </patternFill>
    </fill>
    <fill>
      <patternFill patternType="solid">
        <fgColor theme="0" tint="-4.9989318521683403E-2"/>
        <bgColor indexed="64"/>
      </patternFill>
    </fill>
    <fill>
      <patternFill patternType="solid">
        <fgColor rgb="FFF2F2F2"/>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style="thin">
        <color indexed="64"/>
      </left>
      <right/>
      <top/>
      <bottom/>
      <diagonal/>
    </border>
  </borders>
  <cellStyleXfs count="4">
    <xf numFmtId="0" fontId="0" fillId="0" borderId="0"/>
    <xf numFmtId="0" fontId="2" fillId="2" borderId="1" applyNumberFormat="0" applyAlignment="0" applyProtection="0"/>
    <xf numFmtId="9" fontId="1" fillId="0" borderId="0" applyFont="0" applyFill="0" applyBorder="0" applyAlignment="0" applyProtection="0"/>
    <xf numFmtId="0" fontId="3" fillId="4" borderId="1" applyNumberFormat="0" applyAlignment="0" applyProtection="0"/>
  </cellStyleXfs>
  <cellXfs count="65">
    <xf numFmtId="0" fontId="0" fillId="0" borderId="0" xfId="0"/>
    <xf numFmtId="0" fontId="4" fillId="0" borderId="0" xfId="0" applyFont="1"/>
    <xf numFmtId="0" fontId="4" fillId="0" borderId="0" xfId="0" applyFont="1" applyAlignment="1">
      <alignment wrapText="1"/>
    </xf>
    <xf numFmtId="3" fontId="4" fillId="0" borderId="0" xfId="0" applyNumberFormat="1" applyFont="1"/>
    <xf numFmtId="3" fontId="6" fillId="0" borderId="0" xfId="0" applyNumberFormat="1" applyFont="1"/>
    <xf numFmtId="0" fontId="5" fillId="0" borderId="0" xfId="0" applyFont="1"/>
    <xf numFmtId="0" fontId="7" fillId="0" borderId="0" xfId="0" applyFont="1"/>
    <xf numFmtId="0" fontId="8" fillId="0" borderId="0" xfId="0" applyFont="1"/>
    <xf numFmtId="0" fontId="10" fillId="0" borderId="0" xfId="0" applyFont="1"/>
    <xf numFmtId="167" fontId="11" fillId="0" borderId="0" xfId="0" applyNumberFormat="1" applyFont="1"/>
    <xf numFmtId="0" fontId="12" fillId="0" borderId="0" xfId="0" applyFont="1"/>
    <xf numFmtId="0" fontId="6" fillId="0" borderId="0" xfId="0" applyFont="1"/>
    <xf numFmtId="0" fontId="4" fillId="0" borderId="0" xfId="0" applyFont="1" applyAlignment="1">
      <alignment horizontal="left" vertical="center" indent="2"/>
    </xf>
    <xf numFmtId="0" fontId="9" fillId="2" borderId="1" xfId="1" applyFont="1" applyProtection="1">
      <protection locked="0"/>
    </xf>
    <xf numFmtId="0" fontId="9" fillId="2" borderId="1" xfId="1" applyFont="1" applyAlignment="1" applyProtection="1">
      <alignment horizontal="right"/>
      <protection locked="0"/>
    </xf>
    <xf numFmtId="3" fontId="9" fillId="2" borderId="1" xfId="1" applyNumberFormat="1" applyFont="1" applyProtection="1">
      <protection locked="0"/>
    </xf>
    <xf numFmtId="0" fontId="9" fillId="2" borderId="1" xfId="1" applyNumberFormat="1" applyFont="1" applyProtection="1">
      <protection locked="0"/>
    </xf>
    <xf numFmtId="9" fontId="9" fillId="2" borderId="1" xfId="2" applyFont="1" applyFill="1" applyBorder="1" applyProtection="1">
      <protection locked="0"/>
    </xf>
    <xf numFmtId="4" fontId="9" fillId="2" borderId="1" xfId="1" applyNumberFormat="1" applyFont="1" applyProtection="1">
      <protection locked="0"/>
    </xf>
    <xf numFmtId="0" fontId="4" fillId="0" borderId="0" xfId="0" applyFont="1" applyProtection="1">
      <protection hidden="1"/>
    </xf>
    <xf numFmtId="0" fontId="4" fillId="0" borderId="0" xfId="0" applyFont="1" applyAlignment="1" applyProtection="1">
      <alignment wrapText="1"/>
      <protection hidden="1"/>
    </xf>
    <xf numFmtId="0" fontId="4" fillId="0" borderId="2" xfId="0" applyFont="1" applyBorder="1" applyProtection="1">
      <protection hidden="1"/>
    </xf>
    <xf numFmtId="0" fontId="4" fillId="0" borderId="2" xfId="0" applyFont="1" applyBorder="1" applyAlignment="1" applyProtection="1">
      <alignment wrapText="1"/>
      <protection hidden="1"/>
    </xf>
    <xf numFmtId="0" fontId="5" fillId="0" borderId="2" xfId="0" applyFont="1" applyBorder="1" applyAlignment="1" applyProtection="1">
      <alignment horizontal="left"/>
      <protection hidden="1"/>
    </xf>
    <xf numFmtId="0" fontId="5" fillId="0" borderId="2" xfId="0" applyFont="1" applyBorder="1" applyAlignment="1" applyProtection="1">
      <alignment horizontal="right"/>
      <protection hidden="1"/>
    </xf>
    <xf numFmtId="3" fontId="4" fillId="0" borderId="0" xfId="0" applyNumberFormat="1" applyFont="1" applyProtection="1">
      <protection hidden="1"/>
    </xf>
    <xf numFmtId="41" fontId="4" fillId="0" borderId="0" xfId="0" applyNumberFormat="1" applyFont="1" applyProtection="1">
      <protection hidden="1"/>
    </xf>
    <xf numFmtId="41" fontId="4" fillId="0" borderId="3" xfId="0" applyNumberFormat="1" applyFont="1" applyBorder="1" applyProtection="1">
      <protection hidden="1"/>
    </xf>
    <xf numFmtId="3" fontId="5" fillId="6" borderId="0" xfId="0" applyNumberFormat="1" applyFont="1" applyFill="1" applyProtection="1">
      <protection hidden="1"/>
    </xf>
    <xf numFmtId="41" fontId="4" fillId="6" borderId="0" xfId="0" applyNumberFormat="1" applyFont="1" applyFill="1" applyProtection="1">
      <protection hidden="1"/>
    </xf>
    <xf numFmtId="41" fontId="4" fillId="6" borderId="3" xfId="0" applyNumberFormat="1" applyFont="1" applyFill="1" applyBorder="1" applyProtection="1">
      <protection hidden="1"/>
    </xf>
    <xf numFmtId="41" fontId="4" fillId="7" borderId="0" xfId="0" applyNumberFormat="1" applyFont="1" applyFill="1" applyProtection="1">
      <protection hidden="1"/>
    </xf>
    <xf numFmtId="3" fontId="5" fillId="5" borderId="0" xfId="0" applyNumberFormat="1" applyFont="1" applyFill="1" applyProtection="1">
      <protection hidden="1"/>
    </xf>
    <xf numFmtId="41" fontId="4" fillId="5" borderId="0" xfId="0" applyNumberFormat="1" applyFont="1" applyFill="1" applyProtection="1">
      <protection hidden="1"/>
    </xf>
    <xf numFmtId="3" fontId="5" fillId="5" borderId="3" xfId="0" applyNumberFormat="1" applyFont="1" applyFill="1" applyBorder="1" applyProtection="1">
      <protection hidden="1"/>
    </xf>
    <xf numFmtId="41" fontId="5" fillId="5" borderId="3" xfId="0" applyNumberFormat="1" applyFont="1" applyFill="1" applyBorder="1" applyProtection="1">
      <protection hidden="1"/>
    </xf>
    <xf numFmtId="41" fontId="5" fillId="5" borderId="0" xfId="0" applyNumberFormat="1" applyFont="1" applyFill="1" applyProtection="1">
      <protection hidden="1"/>
    </xf>
    <xf numFmtId="3" fontId="5" fillId="3" borderId="0" xfId="0" applyNumberFormat="1" applyFont="1" applyFill="1" applyProtection="1">
      <protection hidden="1"/>
    </xf>
    <xf numFmtId="41" fontId="4" fillId="3" borderId="0" xfId="0" applyNumberFormat="1" applyFont="1" applyFill="1" applyProtection="1">
      <protection hidden="1"/>
    </xf>
    <xf numFmtId="41" fontId="5" fillId="3" borderId="3" xfId="0" applyNumberFormat="1" applyFont="1" applyFill="1" applyBorder="1" applyProtection="1">
      <protection hidden="1"/>
    </xf>
    <xf numFmtId="41" fontId="5" fillId="3" borderId="0" xfId="0" applyNumberFormat="1" applyFont="1" applyFill="1" applyProtection="1">
      <protection hidden="1"/>
    </xf>
    <xf numFmtId="3" fontId="6" fillId="0" borderId="0" xfId="0" applyNumberFormat="1" applyFont="1" applyProtection="1">
      <protection hidden="1"/>
    </xf>
    <xf numFmtId="41" fontId="6" fillId="0" borderId="3" xfId="0" applyNumberFormat="1" applyFont="1" applyBorder="1" applyProtection="1">
      <protection hidden="1"/>
    </xf>
    <xf numFmtId="41" fontId="6" fillId="0" borderId="0" xfId="0" applyNumberFormat="1" applyFont="1" applyProtection="1">
      <protection hidden="1"/>
    </xf>
    <xf numFmtId="164" fontId="4" fillId="0" borderId="3" xfId="0" applyNumberFormat="1" applyFont="1" applyBorder="1" applyProtection="1">
      <protection hidden="1"/>
    </xf>
    <xf numFmtId="168" fontId="4" fillId="6" borderId="0" xfId="0" applyNumberFormat="1" applyFont="1" applyFill="1" applyProtection="1">
      <protection hidden="1"/>
    </xf>
    <xf numFmtId="168" fontId="4" fillId="6" borderId="3" xfId="0" applyNumberFormat="1" applyFont="1" applyFill="1" applyBorder="1" applyProtection="1">
      <protection hidden="1"/>
    </xf>
    <xf numFmtId="168" fontId="4" fillId="0" borderId="0" xfId="0" applyNumberFormat="1" applyFont="1" applyProtection="1">
      <protection hidden="1"/>
    </xf>
    <xf numFmtId="0" fontId="5" fillId="0" borderId="0" xfId="0" applyFont="1" applyProtection="1">
      <protection hidden="1"/>
    </xf>
    <xf numFmtId="165" fontId="5" fillId="0" borderId="0" xfId="0" applyNumberFormat="1" applyFont="1" applyProtection="1">
      <protection hidden="1"/>
    </xf>
    <xf numFmtId="165" fontId="4" fillId="0" borderId="0" xfId="0" applyNumberFormat="1" applyFont="1" applyProtection="1">
      <protection hidden="1"/>
    </xf>
    <xf numFmtId="164" fontId="4" fillId="0" borderId="0" xfId="0" applyNumberFormat="1" applyFont="1" applyProtection="1">
      <protection hidden="1"/>
    </xf>
    <xf numFmtId="3" fontId="13" fillId="4" borderId="1" xfId="3" applyNumberFormat="1" applyFont="1" applyProtection="1">
      <protection hidden="1"/>
    </xf>
    <xf numFmtId="4" fontId="13" fillId="4" borderId="1" xfId="3" applyNumberFormat="1" applyFont="1" applyProtection="1">
      <protection hidden="1"/>
    </xf>
    <xf numFmtId="166" fontId="13" fillId="4" borderId="1" xfId="3" applyNumberFormat="1" applyFont="1" applyProtection="1">
      <protection hidden="1"/>
    </xf>
    <xf numFmtId="0" fontId="13" fillId="4" borderId="1" xfId="3" applyFont="1" applyProtection="1">
      <protection hidden="1"/>
    </xf>
    <xf numFmtId="0" fontId="5" fillId="0" borderId="0" xfId="0" applyFont="1" applyAlignment="1">
      <alignment horizontal="left"/>
    </xf>
    <xf numFmtId="0" fontId="4" fillId="0" borderId="0" xfId="0" applyFont="1" applyAlignment="1">
      <alignment horizontal="left"/>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center" vertical="top" wrapText="1"/>
    </xf>
    <xf numFmtId="0" fontId="8"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top"/>
    </xf>
    <xf numFmtId="0" fontId="5" fillId="0" borderId="0" xfId="0" applyFont="1" applyAlignment="1">
      <alignment horizontal="left" vertical="top"/>
    </xf>
  </cellXfs>
  <cellStyles count="4">
    <cellStyle name="Berekening" xfId="3" builtinId="22"/>
    <cellStyle name="Invoer" xfId="1" builtinId="20"/>
    <cellStyle name="Procent" xfId="2" builtinId="5"/>
    <cellStyle name="Standaard" xfId="0" builtinId="0"/>
  </cellStyles>
  <dxfs count="7">
    <dxf>
      <fill>
        <patternFill>
          <bgColor theme="9" tint="0.79998168889431442"/>
        </patternFill>
      </fill>
    </dxf>
    <dxf>
      <fill>
        <patternFill>
          <bgColor theme="0" tint="-4.9989318521683403E-2"/>
        </patternFill>
      </fill>
    </dxf>
    <dxf>
      <fill>
        <patternFill>
          <bgColor theme="9" tint="0.79998168889431442"/>
        </patternFill>
      </fill>
    </dxf>
    <dxf>
      <fill>
        <patternFill>
          <bgColor theme="0" tint="-4.9989318521683403E-2"/>
        </patternFill>
      </fill>
    </dxf>
    <dxf>
      <font>
        <strike val="0"/>
        <outline val="0"/>
        <shadow val="0"/>
        <vertAlign val="baseline"/>
        <sz val="10"/>
        <name val="Calibri"/>
        <family val="2"/>
        <scheme val="minor"/>
      </font>
    </dxf>
    <dxf>
      <font>
        <strike val="0"/>
        <outline val="0"/>
        <shadow val="0"/>
        <vertAlign val="baseline"/>
        <sz val="10"/>
        <name val="Calibri"/>
        <family val="2"/>
        <scheme val="minor"/>
      </font>
    </dxf>
    <dxf>
      <font>
        <strike val="0"/>
        <outline val="0"/>
        <shadow val="0"/>
        <vertAlign val="baseline"/>
        <sz val="10"/>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41714E-093A-4ACB-A473-8A17A4DB05BC}" name="Table1" displayName="Table1" ref="Z5:Z7" totalsRowShown="0" headerRowDxfId="6" dataDxfId="5">
  <autoFilter ref="Z5:Z7" xr:uid="{0F41714E-093A-4ACB-A473-8A17A4DB05BC}"/>
  <tableColumns count="1">
    <tableColumn id="1" xr3:uid="{DBF031A3-D80F-45CA-A4CC-389A9A3BA40A}" name="Table" dataDxfId="4"/>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9AD61-7A52-4EC6-8104-A6E1DF27D87A}">
  <dimension ref="B1:J25"/>
  <sheetViews>
    <sheetView showGridLines="0" workbookViewId="0">
      <selection activeCell="L12" sqref="L12"/>
    </sheetView>
  </sheetViews>
  <sheetFormatPr defaultRowHeight="15" x14ac:dyDescent="0.25"/>
  <cols>
    <col min="2" max="2" width="19" customWidth="1"/>
    <col min="3" max="3" width="22.140625" customWidth="1"/>
  </cols>
  <sheetData>
    <row r="1" spans="2:10" ht="18.75" x14ac:dyDescent="0.3">
      <c r="B1" s="6" t="s">
        <v>145</v>
      </c>
      <c r="C1" s="1"/>
      <c r="D1" s="1"/>
      <c r="E1" s="1"/>
      <c r="F1" s="1"/>
      <c r="G1" s="1"/>
      <c r="H1" s="1"/>
    </row>
    <row r="2" spans="2:10" ht="18.75" x14ac:dyDescent="0.3">
      <c r="B2" s="6"/>
      <c r="C2" s="1"/>
      <c r="D2" s="1"/>
      <c r="E2" s="1"/>
      <c r="F2" s="1"/>
      <c r="G2" s="1"/>
      <c r="H2" s="1"/>
    </row>
    <row r="3" spans="2:10" x14ac:dyDescent="0.25">
      <c r="B3" s="56" t="s">
        <v>0</v>
      </c>
      <c r="C3" s="64" t="s">
        <v>1</v>
      </c>
      <c r="D3" s="64"/>
      <c r="E3" s="64"/>
      <c r="F3" s="64"/>
      <c r="G3" s="64"/>
      <c r="H3" s="64"/>
      <c r="I3" s="64"/>
    </row>
    <row r="4" spans="2:10" x14ac:dyDescent="0.25">
      <c r="B4" s="57" t="s">
        <v>144</v>
      </c>
      <c r="C4" s="63" t="s">
        <v>146</v>
      </c>
      <c r="D4" s="63"/>
      <c r="E4" s="63"/>
      <c r="F4" s="63"/>
      <c r="G4" s="63"/>
      <c r="H4" s="63"/>
      <c r="I4" s="63"/>
    </row>
    <row r="5" spans="2:10" ht="15" customHeight="1" x14ac:dyDescent="0.25">
      <c r="B5" s="63" t="s">
        <v>156</v>
      </c>
      <c r="C5" s="62" t="s">
        <v>157</v>
      </c>
      <c r="D5" s="62"/>
      <c r="E5" s="62"/>
      <c r="F5" s="62"/>
      <c r="G5" s="62"/>
      <c r="H5" s="62"/>
      <c r="I5" s="62"/>
      <c r="J5" s="59"/>
    </row>
    <row r="6" spans="2:10" x14ac:dyDescent="0.25">
      <c r="B6" s="63"/>
      <c r="C6" s="62"/>
      <c r="D6" s="62"/>
      <c r="E6" s="62"/>
      <c r="F6" s="62"/>
      <c r="G6" s="62"/>
      <c r="H6" s="62"/>
      <c r="I6" s="62"/>
      <c r="J6" s="59"/>
    </row>
    <row r="7" spans="2:10" x14ac:dyDescent="0.25">
      <c r="B7" s="63"/>
      <c r="C7" s="62"/>
      <c r="D7" s="62"/>
      <c r="E7" s="62"/>
      <c r="F7" s="62"/>
      <c r="G7" s="62"/>
      <c r="H7" s="62"/>
      <c r="I7" s="62"/>
      <c r="J7" s="59"/>
    </row>
    <row r="8" spans="2:10" x14ac:dyDescent="0.25">
      <c r="B8" s="63"/>
      <c r="C8" s="62"/>
      <c r="D8" s="62"/>
      <c r="E8" s="62"/>
      <c r="F8" s="62"/>
      <c r="G8" s="62"/>
      <c r="H8" s="62"/>
      <c r="I8" s="62"/>
      <c r="J8" s="59"/>
    </row>
    <row r="9" spans="2:10" x14ac:dyDescent="0.25">
      <c r="B9" s="63"/>
      <c r="C9" s="62"/>
      <c r="D9" s="62"/>
      <c r="E9" s="62"/>
      <c r="F9" s="62"/>
      <c r="G9" s="62"/>
      <c r="H9" s="62"/>
      <c r="I9" s="62"/>
      <c r="J9" s="60"/>
    </row>
    <row r="10" spans="2:10" ht="15" customHeight="1" x14ac:dyDescent="0.25">
      <c r="B10" s="63" t="s">
        <v>2</v>
      </c>
      <c r="C10" s="62" t="s">
        <v>158</v>
      </c>
      <c r="D10" s="62"/>
      <c r="E10" s="62"/>
      <c r="F10" s="62"/>
      <c r="G10" s="62"/>
      <c r="H10" s="62"/>
      <c r="I10" s="62"/>
    </row>
    <row r="11" spans="2:10" x14ac:dyDescent="0.25">
      <c r="B11" s="63"/>
      <c r="C11" s="62"/>
      <c r="D11" s="62"/>
      <c r="E11" s="62"/>
      <c r="F11" s="62"/>
      <c r="G11" s="62"/>
      <c r="H11" s="62"/>
      <c r="I11" s="62"/>
    </row>
    <row r="12" spans="2:10" x14ac:dyDescent="0.25">
      <c r="B12" s="63"/>
      <c r="C12" s="62"/>
      <c r="D12" s="62"/>
      <c r="E12" s="62"/>
      <c r="F12" s="62"/>
      <c r="G12" s="62"/>
      <c r="H12" s="62"/>
      <c r="I12" s="62"/>
    </row>
    <row r="13" spans="2:10" x14ac:dyDescent="0.25">
      <c r="B13" s="63"/>
      <c r="C13" s="62"/>
      <c r="D13" s="62"/>
      <c r="E13" s="62"/>
      <c r="F13" s="62"/>
      <c r="G13" s="62"/>
      <c r="H13" s="62"/>
      <c r="I13" s="62"/>
    </row>
    <row r="14" spans="2:10" ht="15" customHeight="1" x14ac:dyDescent="0.25">
      <c r="B14" s="63" t="s">
        <v>3</v>
      </c>
      <c r="C14" s="62" t="s">
        <v>159</v>
      </c>
      <c r="D14" s="62"/>
      <c r="E14" s="62"/>
      <c r="F14" s="62"/>
      <c r="G14" s="62"/>
      <c r="H14" s="62"/>
      <c r="I14" s="62"/>
    </row>
    <row r="15" spans="2:10" x14ac:dyDescent="0.25">
      <c r="B15" s="63"/>
      <c r="C15" s="62"/>
      <c r="D15" s="62"/>
      <c r="E15" s="62"/>
      <c r="F15" s="62"/>
      <c r="G15" s="62"/>
      <c r="H15" s="62"/>
      <c r="I15" s="62"/>
    </row>
    <row r="16" spans="2:10" x14ac:dyDescent="0.25">
      <c r="B16" s="63"/>
      <c r="C16" s="62"/>
      <c r="D16" s="62"/>
      <c r="E16" s="62"/>
      <c r="F16" s="62"/>
      <c r="G16" s="62"/>
      <c r="H16" s="62"/>
      <c r="I16" s="62"/>
    </row>
    <row r="17" spans="2:9" x14ac:dyDescent="0.25">
      <c r="B17" s="63"/>
      <c r="C17" s="62"/>
      <c r="D17" s="62"/>
      <c r="E17" s="62"/>
      <c r="F17" s="62"/>
      <c r="G17" s="62"/>
      <c r="H17" s="62"/>
      <c r="I17" s="62"/>
    </row>
    <row r="18" spans="2:9" x14ac:dyDescent="0.25">
      <c r="B18" s="58"/>
      <c r="C18" s="58"/>
      <c r="D18" s="58"/>
      <c r="E18" s="58"/>
      <c r="F18" s="58"/>
      <c r="G18" s="58"/>
      <c r="H18" s="58"/>
    </row>
    <row r="19" spans="2:9" ht="15" customHeight="1" x14ac:dyDescent="0.25">
      <c r="B19" s="62" t="s">
        <v>153</v>
      </c>
      <c r="C19" s="62"/>
      <c r="D19" s="62"/>
      <c r="E19" s="62"/>
      <c r="F19" s="62"/>
      <c r="G19" s="62"/>
      <c r="H19" s="62"/>
      <c r="I19" s="62"/>
    </row>
    <row r="20" spans="2:9" x14ac:dyDescent="0.25">
      <c r="B20" s="62"/>
      <c r="C20" s="62"/>
      <c r="D20" s="62"/>
      <c r="E20" s="62"/>
      <c r="F20" s="62"/>
      <c r="G20" s="62"/>
      <c r="H20" s="62"/>
      <c r="I20" s="62"/>
    </row>
    <row r="21" spans="2:9" x14ac:dyDescent="0.25">
      <c r="B21" s="62"/>
      <c r="C21" s="62"/>
      <c r="D21" s="62"/>
      <c r="E21" s="62"/>
      <c r="F21" s="62"/>
      <c r="G21" s="62"/>
      <c r="H21" s="62"/>
      <c r="I21" s="62"/>
    </row>
    <row r="22" spans="2:9" x14ac:dyDescent="0.25">
      <c r="B22" s="62"/>
      <c r="C22" s="62"/>
      <c r="D22" s="62"/>
      <c r="E22" s="62"/>
      <c r="F22" s="62"/>
      <c r="G22" s="62"/>
      <c r="H22" s="62"/>
      <c r="I22" s="62"/>
    </row>
    <row r="23" spans="2:9" x14ac:dyDescent="0.25">
      <c r="B23" s="62"/>
      <c r="C23" s="62"/>
      <c r="D23" s="62"/>
      <c r="E23" s="62"/>
      <c r="F23" s="62"/>
      <c r="G23" s="62"/>
      <c r="H23" s="62"/>
      <c r="I23" s="62"/>
    </row>
    <row r="24" spans="2:9" x14ac:dyDescent="0.25">
      <c r="B24" s="58"/>
      <c r="C24" s="58"/>
      <c r="D24" s="58"/>
      <c r="E24" s="58"/>
      <c r="F24" s="58"/>
      <c r="G24" s="58"/>
      <c r="H24" s="58"/>
    </row>
    <row r="25" spans="2:9" x14ac:dyDescent="0.25">
      <c r="B25" s="61" t="s">
        <v>4</v>
      </c>
      <c r="C25" s="61"/>
      <c r="D25" s="1"/>
      <c r="E25" s="1"/>
      <c r="F25" s="1"/>
      <c r="G25" s="1"/>
      <c r="H25" s="1"/>
    </row>
  </sheetData>
  <sheetProtection sheet="1" objects="1" scenarios="1"/>
  <mergeCells count="10">
    <mergeCell ref="B25:C25"/>
    <mergeCell ref="C5:I9"/>
    <mergeCell ref="C4:I4"/>
    <mergeCell ref="C3:I3"/>
    <mergeCell ref="C10:I13"/>
    <mergeCell ref="C14:I17"/>
    <mergeCell ref="B19:I23"/>
    <mergeCell ref="B5:B9"/>
    <mergeCell ref="B10:B13"/>
    <mergeCell ref="B14:B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943E4-A498-493A-89DD-6F8BB8B264E8}">
  <dimension ref="A1:Z87"/>
  <sheetViews>
    <sheetView showGridLines="0" zoomScale="90" zoomScaleNormal="90" workbookViewId="0">
      <selection activeCell="E12" sqref="E12"/>
    </sheetView>
  </sheetViews>
  <sheetFormatPr defaultRowHeight="12.75" x14ac:dyDescent="0.2"/>
  <cols>
    <col min="1" max="1" width="12.140625" style="1" customWidth="1"/>
    <col min="2" max="2" width="19" style="1" customWidth="1"/>
    <col min="3" max="3" width="46.28515625" style="1" customWidth="1"/>
    <col min="4" max="4" width="16.28515625" style="1" customWidth="1"/>
    <col min="5" max="5" width="17.5703125" style="1" customWidth="1"/>
    <col min="6" max="6" width="18.7109375" style="1" customWidth="1"/>
    <col min="7" max="7" width="20.7109375" style="1" customWidth="1"/>
    <col min="8" max="8" width="9.140625" style="1"/>
    <col min="9" max="9" width="11.28515625" style="1" bestFit="1" customWidth="1"/>
    <col min="10" max="25" width="9.140625" style="1"/>
    <col min="26" max="26" width="0" style="1" hidden="1" customWidth="1"/>
    <col min="27" max="16384" width="9.140625" style="1"/>
  </cols>
  <sheetData>
    <row r="1" spans="1:26" ht="18.75" x14ac:dyDescent="0.3">
      <c r="A1" s="6" t="s">
        <v>156</v>
      </c>
    </row>
    <row r="3" spans="1:26" x14ac:dyDescent="0.2">
      <c r="B3" s="5" t="s">
        <v>5</v>
      </c>
    </row>
    <row r="4" spans="1:26" x14ac:dyDescent="0.2">
      <c r="C4" s="5" t="s">
        <v>6</v>
      </c>
      <c r="D4" s="5" t="s">
        <v>7</v>
      </c>
      <c r="E4" s="5" t="s">
        <v>8</v>
      </c>
      <c r="F4" s="5"/>
    </row>
    <row r="5" spans="1:26" x14ac:dyDescent="0.2">
      <c r="C5" s="1" t="s">
        <v>9</v>
      </c>
      <c r="D5" s="13">
        <v>1.0900000000000001</v>
      </c>
      <c r="E5" s="1" t="s">
        <v>10</v>
      </c>
      <c r="F5" s="7" t="s">
        <v>150</v>
      </c>
      <c r="Z5" s="1" t="s">
        <v>11</v>
      </c>
    </row>
    <row r="6" spans="1:26" x14ac:dyDescent="0.2">
      <c r="C6" s="1" t="s">
        <v>12</v>
      </c>
      <c r="D6" s="13">
        <v>2020</v>
      </c>
      <c r="E6" s="1" t="s">
        <v>13</v>
      </c>
      <c r="Z6" s="1" t="s">
        <v>14</v>
      </c>
    </row>
    <row r="7" spans="1:26" x14ac:dyDescent="0.2">
      <c r="C7" s="1" t="s">
        <v>15</v>
      </c>
      <c r="D7" s="14" t="s">
        <v>17</v>
      </c>
      <c r="E7" s="1" t="s">
        <v>16</v>
      </c>
      <c r="Z7" s="1" t="s">
        <v>17</v>
      </c>
    </row>
    <row r="9" spans="1:26" x14ac:dyDescent="0.2">
      <c r="D9" s="8" t="s">
        <v>18</v>
      </c>
      <c r="E9" s="8" t="s">
        <v>3</v>
      </c>
      <c r="F9" s="5" t="s">
        <v>8</v>
      </c>
      <c r="G9" s="5"/>
    </row>
    <row r="10" spans="1:26" x14ac:dyDescent="0.2">
      <c r="C10" s="1" t="s">
        <v>19</v>
      </c>
      <c r="D10" s="13">
        <v>6</v>
      </c>
      <c r="E10" s="13">
        <v>10</v>
      </c>
      <c r="F10" s="1" t="s">
        <v>20</v>
      </c>
    </row>
    <row r="11" spans="1:26" x14ac:dyDescent="0.2">
      <c r="C11" s="1" t="s">
        <v>21</v>
      </c>
      <c r="D11" s="13">
        <v>8</v>
      </c>
      <c r="E11" s="13">
        <v>12</v>
      </c>
      <c r="F11" s="1" t="s">
        <v>20</v>
      </c>
    </row>
    <row r="12" spans="1:26" x14ac:dyDescent="0.2">
      <c r="I12" s="9"/>
    </row>
    <row r="13" spans="1:26" x14ac:dyDescent="0.2">
      <c r="B13" s="5" t="s">
        <v>22</v>
      </c>
      <c r="E13" s="5" t="s">
        <v>8</v>
      </c>
      <c r="F13" s="5"/>
      <c r="I13" s="9"/>
    </row>
    <row r="14" spans="1:26" x14ac:dyDescent="0.2">
      <c r="C14" s="1" t="s">
        <v>23</v>
      </c>
      <c r="D14" s="15">
        <v>50000</v>
      </c>
      <c r="E14" s="1" t="s">
        <v>24</v>
      </c>
      <c r="F14" s="7"/>
    </row>
    <row r="15" spans="1:26" x14ac:dyDescent="0.2">
      <c r="C15" s="1" t="s">
        <v>25</v>
      </c>
      <c r="D15" s="18">
        <v>2.5</v>
      </c>
      <c r="E15" s="1" t="s">
        <v>26</v>
      </c>
      <c r="F15" s="7" t="s">
        <v>149</v>
      </c>
    </row>
    <row r="16" spans="1:26" x14ac:dyDescent="0.2">
      <c r="C16" s="1" t="s">
        <v>27</v>
      </c>
      <c r="D16" s="13">
        <v>2023</v>
      </c>
      <c r="E16" s="1" t="s">
        <v>13</v>
      </c>
      <c r="F16" s="7" t="s">
        <v>28</v>
      </c>
    </row>
    <row r="17" spans="2:17" x14ac:dyDescent="0.2">
      <c r="C17" s="1" t="s">
        <v>29</v>
      </c>
      <c r="D17" s="13">
        <v>2023</v>
      </c>
      <c r="E17" s="1" t="s">
        <v>13</v>
      </c>
    </row>
    <row r="18" spans="2:17" x14ac:dyDescent="0.2">
      <c r="C18" s="1" t="s">
        <v>30</v>
      </c>
      <c r="D18" s="13">
        <v>1</v>
      </c>
      <c r="E18" s="1" t="s">
        <v>31</v>
      </c>
    </row>
    <row r="19" spans="2:17" x14ac:dyDescent="0.2">
      <c r="M19" s="10" t="s">
        <v>18</v>
      </c>
      <c r="P19" s="10" t="s">
        <v>3</v>
      </c>
    </row>
    <row r="20" spans="2:17" x14ac:dyDescent="0.2">
      <c r="D20" s="8" t="s">
        <v>18</v>
      </c>
      <c r="E20" s="8" t="s">
        <v>3</v>
      </c>
      <c r="F20" s="5" t="s">
        <v>8</v>
      </c>
      <c r="M20" s="1" t="s">
        <v>32</v>
      </c>
      <c r="N20" s="1" t="s">
        <v>33</v>
      </c>
      <c r="P20" s="1" t="s">
        <v>32</v>
      </c>
      <c r="Q20" s="1" t="s">
        <v>33</v>
      </c>
    </row>
    <row r="21" spans="2:17" x14ac:dyDescent="0.2">
      <c r="C21" s="1" t="s">
        <v>34</v>
      </c>
      <c r="D21" s="15">
        <v>1</v>
      </c>
      <c r="E21" s="15">
        <v>1</v>
      </c>
      <c r="F21" s="1" t="s">
        <v>31</v>
      </c>
      <c r="G21" s="1" t="s">
        <v>35</v>
      </c>
      <c r="M21" s="55">
        <f>+$D$16</f>
        <v>2023</v>
      </c>
      <c r="N21" s="55">
        <f>IF(D21=0,M21,+M21+D21-1)</f>
        <v>2023</v>
      </c>
      <c r="O21" s="3"/>
      <c r="P21" s="55">
        <f>+$D$16</f>
        <v>2023</v>
      </c>
      <c r="Q21" s="55">
        <f>IF(E21=0,P21,+P21+E21-1)</f>
        <v>2023</v>
      </c>
    </row>
    <row r="22" spans="2:17" x14ac:dyDescent="0.2">
      <c r="C22" s="1" t="s">
        <v>36</v>
      </c>
      <c r="D22" s="15">
        <v>2</v>
      </c>
      <c r="E22" s="15">
        <v>1</v>
      </c>
      <c r="F22" s="1" t="s">
        <v>31</v>
      </c>
      <c r="G22" s="1" t="s">
        <v>37</v>
      </c>
      <c r="M22" s="55">
        <f>+IF(D22&gt;0,M21+D21,N21)</f>
        <v>2024</v>
      </c>
      <c r="N22" s="55">
        <f>IF(D22=0,M22,+M22+D22-1)</f>
        <v>2025</v>
      </c>
      <c r="O22" s="3"/>
      <c r="P22" s="55">
        <f>+IF(E22&gt;0,P21+E21,Q21)</f>
        <v>2024</v>
      </c>
      <c r="Q22" s="55">
        <f>IF(E22=0,P22,+P22+E22-1)</f>
        <v>2024</v>
      </c>
    </row>
    <row r="23" spans="2:17" x14ac:dyDescent="0.2">
      <c r="C23" s="1" t="s">
        <v>38</v>
      </c>
      <c r="D23" s="15">
        <v>1</v>
      </c>
      <c r="E23" s="15">
        <v>1</v>
      </c>
      <c r="F23" s="1" t="s">
        <v>31</v>
      </c>
      <c r="G23" s="1" t="s">
        <v>39</v>
      </c>
      <c r="M23" s="55">
        <f t="shared" ref="M23:M24" si="0">+IF(D23&gt;0,M22+D22,N22)</f>
        <v>2026</v>
      </c>
      <c r="N23" s="55">
        <f>IF(D23=0,M23,+M23+D23-1)</f>
        <v>2026</v>
      </c>
      <c r="O23" s="3"/>
      <c r="P23" s="55">
        <f t="shared" ref="P23:P24" si="1">+IF(E23&gt;0,P22+E22,Q22)</f>
        <v>2025</v>
      </c>
      <c r="Q23" s="55">
        <f>IF(E23=0,P23,+P23+E23-1)</f>
        <v>2025</v>
      </c>
    </row>
    <row r="24" spans="2:17" x14ac:dyDescent="0.2">
      <c r="C24" s="1" t="s">
        <v>40</v>
      </c>
      <c r="D24" s="15">
        <v>1</v>
      </c>
      <c r="E24" s="15">
        <v>0</v>
      </c>
      <c r="F24" s="1" t="s">
        <v>31</v>
      </c>
      <c r="G24" s="1" t="s">
        <v>41</v>
      </c>
      <c r="M24" s="55">
        <f t="shared" si="0"/>
        <v>2027</v>
      </c>
      <c r="N24" s="55">
        <f>IF(D24=0,M24,+M24+D24-1)</f>
        <v>2027</v>
      </c>
      <c r="O24" s="3"/>
      <c r="P24" s="55">
        <f t="shared" si="1"/>
        <v>2025</v>
      </c>
      <c r="Q24" s="55">
        <f>IF(E24=0,P24,+P24+E24-1)</f>
        <v>2025</v>
      </c>
    </row>
    <row r="25" spans="2:17" x14ac:dyDescent="0.2">
      <c r="C25" s="1" t="s">
        <v>42</v>
      </c>
      <c r="D25" s="15">
        <v>3</v>
      </c>
      <c r="E25" s="15">
        <v>2</v>
      </c>
      <c r="F25" s="1" t="s">
        <v>31</v>
      </c>
      <c r="G25" s="1" t="s">
        <v>43</v>
      </c>
      <c r="O25" s="3"/>
    </row>
    <row r="27" spans="2:17" x14ac:dyDescent="0.2">
      <c r="B27" s="5" t="s">
        <v>44</v>
      </c>
    </row>
    <row r="28" spans="2:17" x14ac:dyDescent="0.2">
      <c r="C28" s="5" t="s">
        <v>5</v>
      </c>
      <c r="D28" s="5" t="s">
        <v>7</v>
      </c>
      <c r="E28" s="5" t="s">
        <v>8</v>
      </c>
      <c r="F28" s="5"/>
    </row>
    <row r="29" spans="2:17" ht="38.25" x14ac:dyDescent="0.2">
      <c r="C29" s="2" t="s">
        <v>154</v>
      </c>
      <c r="D29" s="15">
        <v>200000</v>
      </c>
      <c r="E29" s="1" t="s">
        <v>45</v>
      </c>
    </row>
    <row r="30" spans="2:17" x14ac:dyDescent="0.2">
      <c r="C30" s="2" t="s">
        <v>147</v>
      </c>
      <c r="D30" s="15">
        <v>100000</v>
      </c>
      <c r="E30" s="1" t="s">
        <v>53</v>
      </c>
      <c r="F30" s="7" t="s">
        <v>148</v>
      </c>
    </row>
    <row r="31" spans="2:17" x14ac:dyDescent="0.2">
      <c r="C31" s="1" t="s">
        <v>46</v>
      </c>
      <c r="D31" s="16">
        <v>2023</v>
      </c>
      <c r="E31" s="1" t="s">
        <v>13</v>
      </c>
    </row>
    <row r="32" spans="2:17" x14ac:dyDescent="0.2">
      <c r="B32" s="5"/>
      <c r="C32" s="1" t="s">
        <v>47</v>
      </c>
      <c r="D32" s="17">
        <v>0.05</v>
      </c>
      <c r="E32" s="1" t="s">
        <v>48</v>
      </c>
    </row>
    <row r="33" spans="2:7" x14ac:dyDescent="0.2">
      <c r="B33" s="5"/>
      <c r="C33" s="1" t="s">
        <v>49</v>
      </c>
      <c r="D33" s="17">
        <v>0.03</v>
      </c>
      <c r="E33" s="1" t="s">
        <v>50</v>
      </c>
    </row>
    <row r="34" spans="2:7" x14ac:dyDescent="0.2">
      <c r="B34" s="5"/>
    </row>
    <row r="35" spans="2:7" x14ac:dyDescent="0.2">
      <c r="C35" s="5" t="s">
        <v>51</v>
      </c>
      <c r="D35" s="8" t="s">
        <v>18</v>
      </c>
      <c r="E35" s="8" t="s">
        <v>3</v>
      </c>
      <c r="F35" s="5" t="s">
        <v>8</v>
      </c>
      <c r="G35" s="5"/>
    </row>
    <row r="36" spans="2:7" x14ac:dyDescent="0.2">
      <c r="C36" s="1" t="s">
        <v>52</v>
      </c>
      <c r="D36" s="15">
        <v>60000</v>
      </c>
      <c r="E36" s="15">
        <v>30000</v>
      </c>
      <c r="F36" s="1" t="s">
        <v>53</v>
      </c>
    </row>
    <row r="37" spans="2:7" x14ac:dyDescent="0.2">
      <c r="C37" s="1" t="s">
        <v>54</v>
      </c>
      <c r="D37" s="15">
        <v>200000</v>
      </c>
      <c r="E37" s="15">
        <v>100000</v>
      </c>
      <c r="F37" s="1" t="s">
        <v>53</v>
      </c>
    </row>
    <row r="38" spans="2:7" x14ac:dyDescent="0.2">
      <c r="C38" s="1" t="s">
        <v>55</v>
      </c>
      <c r="D38" s="15">
        <v>20000</v>
      </c>
      <c r="E38" s="15">
        <v>18000</v>
      </c>
      <c r="F38" s="1" t="s">
        <v>53</v>
      </c>
    </row>
    <row r="39" spans="2:7" ht="15" customHeight="1" x14ac:dyDescent="0.2">
      <c r="C39" s="1" t="s">
        <v>56</v>
      </c>
      <c r="D39" s="15">
        <v>23000</v>
      </c>
      <c r="E39" s="15">
        <v>21000</v>
      </c>
      <c r="F39" s="1" t="s">
        <v>53</v>
      </c>
    </row>
    <row r="41" spans="2:7" x14ac:dyDescent="0.2">
      <c r="C41" s="5" t="s">
        <v>57</v>
      </c>
    </row>
    <row r="42" spans="2:7" x14ac:dyDescent="0.2">
      <c r="C42" s="1" t="s">
        <v>58</v>
      </c>
      <c r="D42" s="15">
        <v>20000</v>
      </c>
      <c r="E42" s="15">
        <v>10000</v>
      </c>
      <c r="F42" s="1" t="s">
        <v>53</v>
      </c>
    </row>
    <row r="43" spans="2:7" x14ac:dyDescent="0.2">
      <c r="C43" s="1" t="s">
        <v>59</v>
      </c>
      <c r="D43" s="15">
        <v>40000</v>
      </c>
      <c r="E43" s="15">
        <v>20000</v>
      </c>
      <c r="F43" s="1" t="s">
        <v>53</v>
      </c>
    </row>
    <row r="44" spans="2:7" x14ac:dyDescent="0.2">
      <c r="C44" s="1" t="s">
        <v>60</v>
      </c>
      <c r="D44" s="15">
        <v>13000</v>
      </c>
      <c r="E44" s="15">
        <v>11000</v>
      </c>
      <c r="F44" s="1" t="s">
        <v>53</v>
      </c>
    </row>
    <row r="45" spans="2:7" x14ac:dyDescent="0.2">
      <c r="C45" s="1" t="s">
        <v>61</v>
      </c>
      <c r="D45" s="15">
        <v>16000</v>
      </c>
      <c r="E45" s="15">
        <v>14000</v>
      </c>
      <c r="F45" s="1" t="s">
        <v>53</v>
      </c>
    </row>
    <row r="47" spans="2:7" x14ac:dyDescent="0.2">
      <c r="C47" s="5" t="s">
        <v>62</v>
      </c>
    </row>
    <row r="48" spans="2:7" x14ac:dyDescent="0.2">
      <c r="C48" s="1" t="s">
        <v>63</v>
      </c>
      <c r="E48" s="15">
        <v>100000</v>
      </c>
      <c r="F48" s="1" t="s">
        <v>53</v>
      </c>
      <c r="G48" s="7" t="s">
        <v>155</v>
      </c>
    </row>
    <row r="50" spans="2:11" x14ac:dyDescent="0.2">
      <c r="B50" s="5" t="s">
        <v>64</v>
      </c>
      <c r="I50" s="3"/>
    </row>
    <row r="51" spans="2:11" x14ac:dyDescent="0.2">
      <c r="C51" s="5" t="s">
        <v>65</v>
      </c>
      <c r="F51" s="1" t="s">
        <v>151</v>
      </c>
      <c r="I51" s="3"/>
    </row>
    <row r="52" spans="2:11" x14ac:dyDescent="0.2">
      <c r="C52" s="1" t="s">
        <v>66</v>
      </c>
      <c r="D52" s="52">
        <f>500/D5</f>
        <v>458.71559633027522</v>
      </c>
      <c r="E52" s="1" t="s">
        <v>53</v>
      </c>
      <c r="F52" s="1" t="s">
        <v>67</v>
      </c>
      <c r="I52" s="3"/>
    </row>
    <row r="53" spans="2:11" x14ac:dyDescent="0.2">
      <c r="C53" s="1" t="s">
        <v>68</v>
      </c>
      <c r="D53" s="53">
        <f>0.1/D5</f>
        <v>9.1743119266055051E-2</v>
      </c>
      <c r="E53" s="1" t="s">
        <v>20</v>
      </c>
      <c r="F53" s="1" t="s">
        <v>69</v>
      </c>
      <c r="I53" s="3"/>
      <c r="K53" s="3"/>
    </row>
    <row r="54" spans="2:11" x14ac:dyDescent="0.2">
      <c r="C54" s="1" t="s">
        <v>70</v>
      </c>
      <c r="D54" s="53">
        <f>0.05/D5</f>
        <v>4.5871559633027525E-2</v>
      </c>
      <c r="E54" s="1" t="s">
        <v>20</v>
      </c>
      <c r="F54" s="1" t="s">
        <v>71</v>
      </c>
      <c r="I54" s="4"/>
      <c r="J54" s="11"/>
      <c r="K54" s="4"/>
    </row>
    <row r="55" spans="2:11" x14ac:dyDescent="0.2">
      <c r="C55" s="1" t="s">
        <v>72</v>
      </c>
      <c r="D55" s="53">
        <f>0.14/D5</f>
        <v>0.12844036697247707</v>
      </c>
      <c r="E55" s="1" t="s">
        <v>20</v>
      </c>
      <c r="F55" s="1" t="s">
        <v>73</v>
      </c>
      <c r="I55" s="4"/>
      <c r="J55" s="11"/>
      <c r="K55" s="4"/>
    </row>
    <row r="56" spans="2:11" x14ac:dyDescent="0.2">
      <c r="C56" s="1" t="s">
        <v>74</v>
      </c>
      <c r="D56" s="53">
        <f>0.12/D5</f>
        <v>0.11009174311926605</v>
      </c>
      <c r="E56" s="1" t="s">
        <v>20</v>
      </c>
      <c r="F56" s="1" t="s">
        <v>75</v>
      </c>
      <c r="I56" s="4"/>
      <c r="J56" s="11"/>
      <c r="K56" s="4"/>
    </row>
    <row r="57" spans="2:11" x14ac:dyDescent="0.2">
      <c r="C57" s="1" t="s">
        <v>76</v>
      </c>
      <c r="D57" s="53">
        <f>0.105/D5</f>
        <v>9.633027522935779E-2</v>
      </c>
      <c r="E57" s="1" t="s">
        <v>20</v>
      </c>
      <c r="F57" s="1" t="s">
        <v>77</v>
      </c>
      <c r="I57" s="4"/>
      <c r="J57" s="11"/>
      <c r="K57" s="4"/>
    </row>
    <row r="58" spans="2:11" x14ac:dyDescent="0.2">
      <c r="C58" s="1" t="s">
        <v>78</v>
      </c>
      <c r="D58" s="53">
        <f>0.085/D5</f>
        <v>7.7981651376146793E-2</v>
      </c>
      <c r="E58" s="1" t="s">
        <v>20</v>
      </c>
      <c r="F58" s="1" t="s">
        <v>79</v>
      </c>
      <c r="I58" s="4"/>
      <c r="J58" s="11"/>
      <c r="K58" s="4"/>
    </row>
    <row r="59" spans="2:11" x14ac:dyDescent="0.2">
      <c r="C59" s="1" t="s">
        <v>80</v>
      </c>
      <c r="D59" s="53">
        <f>0.06/D5</f>
        <v>5.5045871559633024E-2</v>
      </c>
      <c r="E59" s="1" t="s">
        <v>20</v>
      </c>
      <c r="F59" s="1" t="s">
        <v>81</v>
      </c>
      <c r="I59" s="4"/>
      <c r="J59" s="11"/>
      <c r="K59" s="4"/>
    </row>
    <row r="60" spans="2:11" x14ac:dyDescent="0.2">
      <c r="C60" s="1" t="s">
        <v>82</v>
      </c>
      <c r="D60" s="53">
        <f>0.04/D5</f>
        <v>3.6697247706422013E-2</v>
      </c>
      <c r="E60" s="1" t="s">
        <v>20</v>
      </c>
      <c r="F60" s="1" t="s">
        <v>83</v>
      </c>
      <c r="I60" s="4"/>
      <c r="J60" s="11"/>
      <c r="K60" s="4"/>
    </row>
    <row r="61" spans="2:11" x14ac:dyDescent="0.2">
      <c r="C61" s="1" t="s">
        <v>84</v>
      </c>
      <c r="D61" s="53">
        <f>0.025/D5</f>
        <v>2.2935779816513763E-2</v>
      </c>
      <c r="E61" s="1" t="s">
        <v>20</v>
      </c>
      <c r="F61" s="1" t="s">
        <v>85</v>
      </c>
      <c r="I61" s="4"/>
      <c r="J61" s="11"/>
      <c r="K61" s="4"/>
    </row>
    <row r="63" spans="2:11" x14ac:dyDescent="0.2">
      <c r="C63" s="5" t="s">
        <v>15</v>
      </c>
      <c r="F63" s="1" t="s">
        <v>152</v>
      </c>
    </row>
    <row r="64" spans="2:11" x14ac:dyDescent="0.2">
      <c r="C64" s="1" t="s">
        <v>86</v>
      </c>
      <c r="D64" s="52">
        <f>2500/D5</f>
        <v>2293.5779816513759</v>
      </c>
      <c r="E64" s="1" t="s">
        <v>53</v>
      </c>
      <c r="F64" s="1" t="s">
        <v>87</v>
      </c>
    </row>
    <row r="65" spans="2:11" x14ac:dyDescent="0.2">
      <c r="C65" s="1" t="s">
        <v>88</v>
      </c>
      <c r="D65" s="52">
        <f>5000/D5</f>
        <v>4587.1559633027518</v>
      </c>
      <c r="E65" s="1" t="s">
        <v>53</v>
      </c>
      <c r="F65" s="1" t="s">
        <v>89</v>
      </c>
    </row>
    <row r="66" spans="2:11" x14ac:dyDescent="0.2">
      <c r="C66" s="1" t="s">
        <v>90</v>
      </c>
      <c r="D66" s="54">
        <f>0.05/D5</f>
        <v>4.5871559633027525E-2</v>
      </c>
      <c r="E66" s="1" t="s">
        <v>91</v>
      </c>
      <c r="F66" s="1" t="s">
        <v>92</v>
      </c>
      <c r="I66" s="4"/>
      <c r="J66" s="11"/>
      <c r="K66" s="4"/>
    </row>
    <row r="67" spans="2:11" x14ac:dyDescent="0.2">
      <c r="C67" s="1" t="s">
        <v>93</v>
      </c>
      <c r="D67" s="54">
        <f>0.045/D5</f>
        <v>4.1284403669724766E-2</v>
      </c>
      <c r="E67" s="1" t="s">
        <v>91</v>
      </c>
      <c r="F67" s="1" t="s">
        <v>75</v>
      </c>
      <c r="I67" s="4"/>
      <c r="J67" s="11"/>
      <c r="K67" s="4"/>
    </row>
    <row r="68" spans="2:11" x14ac:dyDescent="0.2">
      <c r="C68" s="1" t="s">
        <v>94</v>
      </c>
      <c r="D68" s="54">
        <f>0.04/D5</f>
        <v>3.6697247706422013E-2</v>
      </c>
      <c r="E68" s="1" t="s">
        <v>91</v>
      </c>
      <c r="F68" s="1" t="s">
        <v>77</v>
      </c>
      <c r="I68" s="4"/>
      <c r="J68" s="11"/>
      <c r="K68" s="4"/>
    </row>
    <row r="69" spans="2:11" x14ac:dyDescent="0.2">
      <c r="C69" s="1" t="s">
        <v>95</v>
      </c>
      <c r="D69" s="54">
        <f>0.03/D5</f>
        <v>2.7522935779816512E-2</v>
      </c>
      <c r="E69" s="1" t="s">
        <v>91</v>
      </c>
      <c r="F69" s="1" t="s">
        <v>79</v>
      </c>
      <c r="I69" s="4"/>
      <c r="J69" s="11"/>
      <c r="K69" s="4"/>
    </row>
    <row r="70" spans="2:11" x14ac:dyDescent="0.2">
      <c r="C70" s="1" t="s">
        <v>96</v>
      </c>
      <c r="D70" s="54">
        <f>0.02/D5</f>
        <v>1.8348623853211007E-2</v>
      </c>
      <c r="E70" s="1" t="s">
        <v>91</v>
      </c>
      <c r="F70" s="1" t="s">
        <v>81</v>
      </c>
      <c r="I70" s="4"/>
      <c r="J70" s="11"/>
      <c r="K70" s="4"/>
    </row>
    <row r="71" spans="2:11" x14ac:dyDescent="0.2">
      <c r="C71" s="1" t="s">
        <v>97</v>
      </c>
      <c r="D71" s="54">
        <f>0.01/D5</f>
        <v>9.1743119266055034E-3</v>
      </c>
      <c r="E71" s="1" t="s">
        <v>91</v>
      </c>
      <c r="F71" s="1" t="s">
        <v>83</v>
      </c>
      <c r="I71" s="4"/>
      <c r="J71" s="11"/>
      <c r="K71" s="4"/>
    </row>
    <row r="72" spans="2:11" x14ac:dyDescent="0.2">
      <c r="C72" s="1" t="s">
        <v>98</v>
      </c>
      <c r="D72" s="54">
        <f>0.005/D5</f>
        <v>4.5871559633027517E-3</v>
      </c>
      <c r="E72" s="1" t="s">
        <v>91</v>
      </c>
      <c r="F72" s="1" t="s">
        <v>85</v>
      </c>
      <c r="I72" s="4"/>
      <c r="J72" s="11"/>
      <c r="K72" s="4"/>
    </row>
    <row r="74" spans="2:11" x14ac:dyDescent="0.2">
      <c r="B74" s="5" t="s">
        <v>142</v>
      </c>
    </row>
    <row r="75" spans="2:11" x14ac:dyDescent="0.2">
      <c r="C75" s="5" t="s">
        <v>5</v>
      </c>
      <c r="D75" s="5" t="s">
        <v>7</v>
      </c>
      <c r="E75" s="5" t="s">
        <v>8</v>
      </c>
      <c r="F75" s="5"/>
    </row>
    <row r="76" spans="2:11" x14ac:dyDescent="0.2">
      <c r="C76" s="1" t="s">
        <v>141</v>
      </c>
      <c r="D76" s="17">
        <v>0.5</v>
      </c>
      <c r="E76" s="1" t="s">
        <v>143</v>
      </c>
    </row>
    <row r="77" spans="2:11" x14ac:dyDescent="0.2">
      <c r="C77" s="1" t="s">
        <v>139</v>
      </c>
      <c r="D77" s="17">
        <v>0</v>
      </c>
      <c r="E77" s="1" t="s">
        <v>143</v>
      </c>
    </row>
    <row r="81" spans="2:2" x14ac:dyDescent="0.2">
      <c r="B81" s="5"/>
    </row>
    <row r="83" spans="2:2" x14ac:dyDescent="0.2">
      <c r="B83" s="12"/>
    </row>
    <row r="84" spans="2:2" x14ac:dyDescent="0.2">
      <c r="B84" s="12"/>
    </row>
    <row r="85" spans="2:2" x14ac:dyDescent="0.2">
      <c r="B85" s="12"/>
    </row>
    <row r="86" spans="2:2" x14ac:dyDescent="0.2">
      <c r="B86" s="12"/>
    </row>
    <row r="87" spans="2:2" x14ac:dyDescent="0.2">
      <c r="B87" s="12"/>
    </row>
  </sheetData>
  <sheetProtection sheet="1" objects="1" scenarios="1"/>
  <dataValidations count="1">
    <dataValidation type="list" allowBlank="1" showInputMessage="1" showErrorMessage="1" sqref="D7" xr:uid="{7DE002EC-45F6-4072-9B75-BD55702ED7D1}">
      <formula1>$Z$6:$Z$7</formula1>
    </dataValidation>
  </dataValidations>
  <pageMargins left="0.7" right="0.7" top="0.75" bottom="0.75" header="0.3" footer="0.3"/>
  <pageSetup paperSize="9" orientation="portrait" r:id="rId1"/>
  <ignoredErrors>
    <ignoredError sqref="D52:D72" unlockedFormula="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30FE5-F45A-4D4C-9858-A64C2283B3AA}">
  <dimension ref="A1:BE74"/>
  <sheetViews>
    <sheetView showGridLines="0" zoomScale="80" zoomScaleNormal="80" workbookViewId="0">
      <pane ySplit="3" topLeftCell="A34" activePane="bottomLeft" state="frozen"/>
      <selection pane="bottomLeft" activeCell="C75" sqref="C75"/>
    </sheetView>
  </sheetViews>
  <sheetFormatPr defaultColWidth="8.85546875" defaultRowHeight="12.75" x14ac:dyDescent="0.2"/>
  <cols>
    <col min="1" max="1" width="14.140625" style="19" customWidth="1"/>
    <col min="2" max="2" width="44.28515625" style="19" customWidth="1"/>
    <col min="3" max="3" width="10.7109375" style="19" bestFit="1" customWidth="1"/>
    <col min="4" max="4" width="16.7109375" style="19" customWidth="1"/>
    <col min="5" max="5" width="11.28515625" style="19" bestFit="1" customWidth="1"/>
    <col min="6" max="6" width="10.28515625" style="19" customWidth="1"/>
    <col min="7" max="7" width="11.28515625" style="19" bestFit="1" customWidth="1"/>
    <col min="8" max="28" width="10.28515625" style="19" customWidth="1"/>
    <col min="29" max="57" width="10.28515625" style="19" bestFit="1" customWidth="1"/>
    <col min="58" max="16384" width="8.85546875" style="19"/>
  </cols>
  <sheetData>
    <row r="1" spans="1:57" ht="18.75" x14ac:dyDescent="0.3">
      <c r="A1" s="6" t="s">
        <v>99</v>
      </c>
    </row>
    <row r="2" spans="1:57" x14ac:dyDescent="0.2">
      <c r="C2" s="19" t="s">
        <v>13</v>
      </c>
      <c r="E2" s="19">
        <v>1</v>
      </c>
      <c r="F2" s="19">
        <v>2</v>
      </c>
      <c r="G2" s="19">
        <v>3</v>
      </c>
      <c r="H2" s="19">
        <v>4</v>
      </c>
      <c r="I2" s="19">
        <v>5</v>
      </c>
      <c r="J2" s="19">
        <v>6</v>
      </c>
      <c r="K2" s="19">
        <v>7</v>
      </c>
      <c r="L2" s="19">
        <v>8</v>
      </c>
      <c r="M2" s="19">
        <v>9</v>
      </c>
      <c r="N2" s="19">
        <v>10</v>
      </c>
      <c r="O2" s="19">
        <v>11</v>
      </c>
      <c r="P2" s="19">
        <v>12</v>
      </c>
      <c r="Q2" s="19">
        <v>13</v>
      </c>
      <c r="R2" s="19">
        <v>14</v>
      </c>
      <c r="S2" s="19">
        <v>15</v>
      </c>
      <c r="T2" s="19">
        <v>16</v>
      </c>
      <c r="U2" s="19">
        <v>17</v>
      </c>
      <c r="V2" s="19">
        <v>18</v>
      </c>
      <c r="W2" s="19">
        <v>19</v>
      </c>
      <c r="X2" s="19">
        <v>20</v>
      </c>
      <c r="Y2" s="19">
        <v>21</v>
      </c>
      <c r="Z2" s="19">
        <v>22</v>
      </c>
      <c r="AA2" s="19">
        <v>23</v>
      </c>
      <c r="AB2" s="19">
        <v>24</v>
      </c>
      <c r="AC2" s="19">
        <v>25</v>
      </c>
      <c r="AD2" s="19">
        <v>26</v>
      </c>
      <c r="AE2" s="19">
        <v>27</v>
      </c>
      <c r="AF2" s="19">
        <v>28</v>
      </c>
      <c r="AG2" s="19">
        <v>29</v>
      </c>
      <c r="AH2" s="19">
        <v>30</v>
      </c>
      <c r="AI2" s="19">
        <v>31</v>
      </c>
      <c r="AJ2" s="19">
        <v>32</v>
      </c>
      <c r="AK2" s="19">
        <v>33</v>
      </c>
      <c r="AL2" s="19">
        <v>34</v>
      </c>
      <c r="AM2" s="19">
        <v>35</v>
      </c>
      <c r="AN2" s="19">
        <v>36</v>
      </c>
      <c r="AO2" s="19">
        <v>37</v>
      </c>
      <c r="AP2" s="19">
        <v>38</v>
      </c>
      <c r="AQ2" s="19">
        <v>39</v>
      </c>
      <c r="AR2" s="19">
        <v>40</v>
      </c>
      <c r="AS2" s="19">
        <v>41</v>
      </c>
      <c r="AT2" s="19">
        <v>42</v>
      </c>
      <c r="AU2" s="19">
        <v>43</v>
      </c>
      <c r="AV2" s="19">
        <v>44</v>
      </c>
      <c r="AW2" s="19">
        <v>45</v>
      </c>
      <c r="AX2" s="19">
        <v>46</v>
      </c>
      <c r="AY2" s="19">
        <v>47</v>
      </c>
      <c r="AZ2" s="19">
        <v>48</v>
      </c>
      <c r="BA2" s="19">
        <v>49</v>
      </c>
      <c r="BB2" s="19">
        <v>50</v>
      </c>
      <c r="BC2" s="19">
        <v>51</v>
      </c>
      <c r="BD2" s="19">
        <v>52</v>
      </c>
      <c r="BE2" s="19">
        <v>53</v>
      </c>
    </row>
    <row r="3" spans="1:57" x14ac:dyDescent="0.2">
      <c r="A3" s="20"/>
      <c r="B3" s="21"/>
      <c r="C3" s="21" t="s">
        <v>100</v>
      </c>
      <c r="D3" s="21"/>
      <c r="E3" s="22">
        <f>+Input!D6</f>
        <v>2020</v>
      </c>
      <c r="F3" s="22">
        <f>+E3+1</f>
        <v>2021</v>
      </c>
      <c r="G3" s="22">
        <f t="shared" ref="G3:AA3" si="0">+F3+1</f>
        <v>2022</v>
      </c>
      <c r="H3" s="22">
        <f t="shared" si="0"/>
        <v>2023</v>
      </c>
      <c r="I3" s="22">
        <f t="shared" si="0"/>
        <v>2024</v>
      </c>
      <c r="J3" s="22">
        <f t="shared" si="0"/>
        <v>2025</v>
      </c>
      <c r="K3" s="22">
        <f t="shared" si="0"/>
        <v>2026</v>
      </c>
      <c r="L3" s="22">
        <f t="shared" si="0"/>
        <v>2027</v>
      </c>
      <c r="M3" s="22">
        <f t="shared" si="0"/>
        <v>2028</v>
      </c>
      <c r="N3" s="22">
        <f t="shared" si="0"/>
        <v>2029</v>
      </c>
      <c r="O3" s="22">
        <f t="shared" si="0"/>
        <v>2030</v>
      </c>
      <c r="P3" s="22">
        <f t="shared" si="0"/>
        <v>2031</v>
      </c>
      <c r="Q3" s="22">
        <f t="shared" si="0"/>
        <v>2032</v>
      </c>
      <c r="R3" s="22">
        <f t="shared" si="0"/>
        <v>2033</v>
      </c>
      <c r="S3" s="22">
        <f t="shared" si="0"/>
        <v>2034</v>
      </c>
      <c r="T3" s="22">
        <f t="shared" si="0"/>
        <v>2035</v>
      </c>
      <c r="U3" s="22">
        <f t="shared" si="0"/>
        <v>2036</v>
      </c>
      <c r="V3" s="22">
        <f t="shared" si="0"/>
        <v>2037</v>
      </c>
      <c r="W3" s="22">
        <f t="shared" si="0"/>
        <v>2038</v>
      </c>
      <c r="X3" s="22">
        <f t="shared" si="0"/>
        <v>2039</v>
      </c>
      <c r="Y3" s="22">
        <f t="shared" si="0"/>
        <v>2040</v>
      </c>
      <c r="Z3" s="22">
        <f t="shared" si="0"/>
        <v>2041</v>
      </c>
      <c r="AA3" s="22">
        <f t="shared" si="0"/>
        <v>2042</v>
      </c>
      <c r="AB3" s="22">
        <f t="shared" ref="AB3:AC3" si="1">+AA3+1</f>
        <v>2043</v>
      </c>
      <c r="AC3" s="22">
        <f t="shared" si="1"/>
        <v>2044</v>
      </c>
      <c r="AD3" s="22">
        <f t="shared" ref="AD3" si="2">+AC3+1</f>
        <v>2045</v>
      </c>
      <c r="AE3" s="22">
        <f t="shared" ref="AE3" si="3">+AD3+1</f>
        <v>2046</v>
      </c>
      <c r="AF3" s="22">
        <f t="shared" ref="AF3" si="4">+AE3+1</f>
        <v>2047</v>
      </c>
      <c r="AG3" s="22">
        <f t="shared" ref="AG3" si="5">+AF3+1</f>
        <v>2048</v>
      </c>
      <c r="AH3" s="22">
        <f t="shared" ref="AH3" si="6">+AG3+1</f>
        <v>2049</v>
      </c>
      <c r="AI3" s="22">
        <f t="shared" ref="AI3" si="7">+AH3+1</f>
        <v>2050</v>
      </c>
      <c r="AJ3" s="22">
        <f t="shared" ref="AJ3" si="8">+AI3+1</f>
        <v>2051</v>
      </c>
      <c r="AK3" s="22">
        <f t="shared" ref="AK3" si="9">+AJ3+1</f>
        <v>2052</v>
      </c>
      <c r="AL3" s="22">
        <f t="shared" ref="AL3" si="10">+AK3+1</f>
        <v>2053</v>
      </c>
      <c r="AM3" s="22">
        <f t="shared" ref="AM3" si="11">+AL3+1</f>
        <v>2054</v>
      </c>
      <c r="AN3" s="22">
        <f t="shared" ref="AN3" si="12">+AM3+1</f>
        <v>2055</v>
      </c>
      <c r="AO3" s="22">
        <f t="shared" ref="AO3" si="13">+AN3+1</f>
        <v>2056</v>
      </c>
      <c r="AP3" s="22">
        <f t="shared" ref="AP3" si="14">+AO3+1</f>
        <v>2057</v>
      </c>
      <c r="AQ3" s="22">
        <f t="shared" ref="AQ3" si="15">+AP3+1</f>
        <v>2058</v>
      </c>
      <c r="AR3" s="22">
        <f t="shared" ref="AR3" si="16">+AQ3+1</f>
        <v>2059</v>
      </c>
      <c r="AS3" s="22">
        <f t="shared" ref="AS3" si="17">+AR3+1</f>
        <v>2060</v>
      </c>
      <c r="AT3" s="22">
        <f t="shared" ref="AT3" si="18">+AS3+1</f>
        <v>2061</v>
      </c>
      <c r="AU3" s="22">
        <f t="shared" ref="AU3" si="19">+AT3+1</f>
        <v>2062</v>
      </c>
      <c r="AV3" s="22">
        <f t="shared" ref="AV3" si="20">+AU3+1</f>
        <v>2063</v>
      </c>
      <c r="AW3" s="22">
        <f t="shared" ref="AW3" si="21">+AV3+1</f>
        <v>2064</v>
      </c>
      <c r="AX3" s="22">
        <f t="shared" ref="AX3" si="22">+AW3+1</f>
        <v>2065</v>
      </c>
      <c r="AY3" s="22">
        <f t="shared" ref="AY3" si="23">+AX3+1</f>
        <v>2066</v>
      </c>
      <c r="AZ3" s="22">
        <f t="shared" ref="AZ3" si="24">+AY3+1</f>
        <v>2067</v>
      </c>
      <c r="BA3" s="22">
        <f t="shared" ref="BA3" si="25">+AZ3+1</f>
        <v>2068</v>
      </c>
      <c r="BB3" s="22">
        <f t="shared" ref="BB3" si="26">+BA3+1</f>
        <v>2069</v>
      </c>
      <c r="BC3" s="22">
        <f t="shared" ref="BC3" si="27">+BB3+1</f>
        <v>2070</v>
      </c>
      <c r="BD3" s="22">
        <f t="shared" ref="BD3" si="28">+BC3+1</f>
        <v>2071</v>
      </c>
      <c r="BE3" s="22">
        <f t="shared" ref="BE3" si="29">+BD3+1</f>
        <v>2072</v>
      </c>
    </row>
    <row r="4" spans="1:57" x14ac:dyDescent="0.2">
      <c r="A4" s="20"/>
      <c r="B4" s="19" t="s">
        <v>101</v>
      </c>
      <c r="E4" s="20">
        <f>IF(Input!$D$21=0,0,1)*AND(E$3&gt;=Input!$M21,E$3&lt;=Input!$N21)*1</f>
        <v>0</v>
      </c>
      <c r="F4" s="20">
        <f>IF(Input!$D$21=0,0,1)*AND(F$3&gt;=Input!$M21,F$3&lt;=Input!$N21)*1</f>
        <v>0</v>
      </c>
      <c r="G4" s="20">
        <f>IF(Input!$D$21=0,0,1)*AND(G$3&gt;=Input!$M21,G$3&lt;=Input!$N21)*1</f>
        <v>0</v>
      </c>
      <c r="H4" s="20">
        <f>IF(Input!$D$21=0,0,1)*AND(H$3&gt;=Input!$M21,H$3&lt;=Input!$N21)*1</f>
        <v>1</v>
      </c>
      <c r="I4" s="20">
        <f>IF(Input!$D$21=0,0,1)*AND(I$3&gt;=Input!$M21,I$3&lt;=Input!$N21)*1</f>
        <v>0</v>
      </c>
      <c r="J4" s="20">
        <f>IF(Input!$D$21=0,0,1)*AND(J$3&gt;=Input!$M21,J$3&lt;=Input!$N21)*1</f>
        <v>0</v>
      </c>
      <c r="K4" s="20">
        <f>IF(Input!$D$21=0,0,1)*AND(K$3&gt;=Input!$M21,K$3&lt;=Input!$N21)*1</f>
        <v>0</v>
      </c>
      <c r="L4" s="20">
        <f>IF(Input!$D$21=0,0,1)*AND(L$3&gt;=Input!$M21,L$3&lt;=Input!$N21)*1</f>
        <v>0</v>
      </c>
      <c r="M4" s="20">
        <f>IF(Input!$D$21=0,0,1)*AND(M$3&gt;=Input!$M21,M$3&lt;=Input!$N21)*1</f>
        <v>0</v>
      </c>
      <c r="N4" s="20">
        <f>IF(Input!$D$21=0,0,1)*AND(N$3&gt;=Input!$M21,N$3&lt;=Input!$N21)*1</f>
        <v>0</v>
      </c>
      <c r="O4" s="20">
        <f>IF(Input!$D$21=0,0,1)*AND(O$3&gt;=Input!$M21,O$3&lt;=Input!$N21)*1</f>
        <v>0</v>
      </c>
      <c r="P4" s="20">
        <f>IF(Input!$D$21=0,0,1)*AND(P$3&gt;=Input!$M21,P$3&lt;=Input!$N21)*1</f>
        <v>0</v>
      </c>
      <c r="Q4" s="20">
        <f>IF(Input!$D$21=0,0,1)*AND(Q$3&gt;=Input!$M21,Q$3&lt;=Input!$N21)*1</f>
        <v>0</v>
      </c>
      <c r="R4" s="20">
        <f>IF(Input!$D$21=0,0,1)*AND(R$3&gt;=Input!$M21,R$3&lt;=Input!$N21)*1</f>
        <v>0</v>
      </c>
      <c r="S4" s="20">
        <f>IF(Input!$D$21=0,0,1)*AND(S$3&gt;=Input!$M21,S$3&lt;=Input!$N21)*1</f>
        <v>0</v>
      </c>
      <c r="T4" s="20">
        <f>IF(Input!$D$21=0,0,1)*AND(T$3&gt;=Input!$M21,T$3&lt;=Input!$N21)*1</f>
        <v>0</v>
      </c>
      <c r="U4" s="20">
        <f>IF(Input!$D$21=0,0,1)*AND(U$3&gt;=Input!$M21,U$3&lt;=Input!$N21)*1</f>
        <v>0</v>
      </c>
      <c r="V4" s="20">
        <f>IF(Input!$D$21=0,0,1)*AND(V$3&gt;=Input!$M21,V$3&lt;=Input!$N21)*1</f>
        <v>0</v>
      </c>
      <c r="W4" s="20">
        <f>IF(Input!$D$21=0,0,1)*AND(W$3&gt;=Input!$M21,W$3&lt;=Input!$N21)*1</f>
        <v>0</v>
      </c>
      <c r="X4" s="20">
        <f>IF(Input!$D$21=0,0,1)*AND(X$3&gt;=Input!$M21,X$3&lt;=Input!$N21)*1</f>
        <v>0</v>
      </c>
      <c r="Y4" s="20">
        <f>IF(Input!$D$21=0,0,1)*AND(Y$3&gt;=Input!$M21,Y$3&lt;=Input!$N21)*1</f>
        <v>0</v>
      </c>
      <c r="Z4" s="20">
        <f>IF(Input!$D$21=0,0,1)*AND(Z$3&gt;=Input!$M21,Z$3&lt;=Input!$N21)*1</f>
        <v>0</v>
      </c>
      <c r="AA4" s="20">
        <f>IF(Input!$D$21=0,0,1)*AND(AA$3&gt;=Input!$M21,AA$3&lt;=Input!$N21)*1</f>
        <v>0</v>
      </c>
      <c r="AB4" s="20">
        <f>IF(Input!$D$21=0,0,1)*AND(AB$3&gt;=Input!$M21,AB$3&lt;=Input!$N21)*1</f>
        <v>0</v>
      </c>
      <c r="AC4" s="20">
        <f>IF(Input!$D$21=0,0,1)*AND(AC$3&gt;=Input!$M21,AC$3&lt;=Input!$N21)*1</f>
        <v>0</v>
      </c>
      <c r="AD4" s="20">
        <f>IF(Input!$D$21=0,0,1)*AND(AD$3&gt;=Input!$M21,AD$3&lt;=Input!$N21)*1</f>
        <v>0</v>
      </c>
      <c r="AE4" s="20">
        <f>IF(Input!$D$21=0,0,1)*AND(AE$3&gt;=Input!$M21,AE$3&lt;=Input!$N21)*1</f>
        <v>0</v>
      </c>
      <c r="AF4" s="20">
        <f>IF(Input!$D$21=0,0,1)*AND(AF$3&gt;=Input!$M21,AF$3&lt;=Input!$N21)*1</f>
        <v>0</v>
      </c>
      <c r="AG4" s="20">
        <f>IF(Input!$D$21=0,0,1)*AND(AG$3&gt;=Input!$M21,AG$3&lt;=Input!$N21)*1</f>
        <v>0</v>
      </c>
      <c r="AH4" s="20">
        <f>IF(Input!$D$21=0,0,1)*AND(AH$3&gt;=Input!$M21,AH$3&lt;=Input!$N21)*1</f>
        <v>0</v>
      </c>
      <c r="AI4" s="20">
        <f>IF(Input!$D$21=0,0,1)*AND(AI$3&gt;=Input!$M21,AI$3&lt;=Input!$N21)*1</f>
        <v>0</v>
      </c>
      <c r="AJ4" s="20">
        <f>IF(Input!$D$21=0,0,1)*AND(AJ$3&gt;=Input!$M21,AJ$3&lt;=Input!$N21)*1</f>
        <v>0</v>
      </c>
      <c r="AK4" s="20">
        <f>IF(Input!$D$21=0,0,1)*AND(AK$3&gt;=Input!$M21,AK$3&lt;=Input!$N21)*1</f>
        <v>0</v>
      </c>
      <c r="AL4" s="20">
        <f>IF(Input!$D$21=0,0,1)*AND(AL$3&gt;=Input!$M21,AL$3&lt;=Input!$N21)*1</f>
        <v>0</v>
      </c>
      <c r="AM4" s="20">
        <f>IF(Input!$D$21=0,0,1)*AND(AM$3&gt;=Input!$M21,AM$3&lt;=Input!$N21)*1</f>
        <v>0</v>
      </c>
      <c r="AN4" s="20">
        <f>IF(Input!$D$21=0,0,1)*AND(AN$3&gt;=Input!$M21,AN$3&lt;=Input!$N21)*1</f>
        <v>0</v>
      </c>
      <c r="AO4" s="20">
        <f>IF(Input!$D$21=0,0,1)*AND(AO$3&gt;=Input!$M21,AO$3&lt;=Input!$N21)*1</f>
        <v>0</v>
      </c>
      <c r="AP4" s="20">
        <f>IF(Input!$D$21=0,0,1)*AND(AP$3&gt;=Input!$M21,AP$3&lt;=Input!$N21)*1</f>
        <v>0</v>
      </c>
      <c r="AQ4" s="20">
        <f>IF(Input!$D$21=0,0,1)*AND(AQ$3&gt;=Input!$M21,AQ$3&lt;=Input!$N21)*1</f>
        <v>0</v>
      </c>
      <c r="AR4" s="20">
        <f>IF(Input!$D$21=0,0,1)*AND(AR$3&gt;=Input!$M21,AR$3&lt;=Input!$N21)*1</f>
        <v>0</v>
      </c>
      <c r="AS4" s="20">
        <f>IF(Input!$D$21=0,0,1)*AND(AS$3&gt;=Input!$M21,AS$3&lt;=Input!$N21)*1</f>
        <v>0</v>
      </c>
      <c r="AT4" s="20">
        <f>IF(Input!$D$21=0,0,1)*AND(AT$3&gt;=Input!$M21,AT$3&lt;=Input!$N21)*1</f>
        <v>0</v>
      </c>
      <c r="AU4" s="20">
        <f>IF(Input!$D$21=0,0,1)*AND(AU$3&gt;=Input!$M21,AU$3&lt;=Input!$N21)*1</f>
        <v>0</v>
      </c>
      <c r="AV4" s="20">
        <f>IF(Input!$D$21=0,0,1)*AND(AV$3&gt;=Input!$M21,AV$3&lt;=Input!$N21)*1</f>
        <v>0</v>
      </c>
      <c r="AW4" s="20">
        <f>IF(Input!$D$21=0,0,1)*AND(AW$3&gt;=Input!$M21,AW$3&lt;=Input!$N21)*1</f>
        <v>0</v>
      </c>
      <c r="AX4" s="20">
        <f>IF(Input!$D$21=0,0,1)*AND(AX$3&gt;=Input!$M21,AX$3&lt;=Input!$N21)*1</f>
        <v>0</v>
      </c>
      <c r="AY4" s="20">
        <f>IF(Input!$D$21=0,0,1)*AND(AY$3&gt;=Input!$M21,AY$3&lt;=Input!$N21)*1</f>
        <v>0</v>
      </c>
      <c r="AZ4" s="20">
        <f>IF(Input!$D$21=0,0,1)*AND(AZ$3&gt;=Input!$M21,AZ$3&lt;=Input!$N21)*1</f>
        <v>0</v>
      </c>
      <c r="BA4" s="20">
        <f>IF(Input!$D$21=0,0,1)*AND(BA$3&gt;=Input!$M21,BA$3&lt;=Input!$N21)*1</f>
        <v>0</v>
      </c>
      <c r="BB4" s="20">
        <f>IF(Input!$D$21=0,0,1)*AND(BB$3&gt;=Input!$M21,BB$3&lt;=Input!$N21)*1</f>
        <v>0</v>
      </c>
      <c r="BC4" s="20">
        <f>IF(Input!$D$21=0,0,1)*AND(BC$3&gt;=Input!$M21,BC$3&lt;=Input!$N21)*1</f>
        <v>0</v>
      </c>
      <c r="BD4" s="20">
        <f>IF(Input!$D$21=0,0,1)*AND(BD$3&gt;=Input!$M21,BD$3&lt;=Input!$N21)*1</f>
        <v>0</v>
      </c>
      <c r="BE4" s="20">
        <f>IF(Input!$D$21=0,0,1)*AND(BE$3&gt;=Input!$M21,BE$3&lt;=Input!$N21)*1</f>
        <v>0</v>
      </c>
    </row>
    <row r="5" spans="1:57" x14ac:dyDescent="0.2">
      <c r="A5" s="20"/>
      <c r="B5" s="19" t="s">
        <v>102</v>
      </c>
      <c r="E5" s="20">
        <f>+IF(AND(E$3&gt;=Input!$M22,E$3&lt;=Input!$N22),1,0)</f>
        <v>0</v>
      </c>
      <c r="F5" s="20">
        <f>+IF(AND(F$3&gt;=Input!$M22,F$3&lt;=Input!$N22),1,0)</f>
        <v>0</v>
      </c>
      <c r="G5" s="20">
        <f>+IF(AND(G$3&gt;=Input!$M22,G$3&lt;=Input!$N22),1,0)</f>
        <v>0</v>
      </c>
      <c r="H5" s="20">
        <f>+IF(AND(H$3&gt;=Input!$M22,H$3&lt;=Input!$N22),1,0)</f>
        <v>0</v>
      </c>
      <c r="I5" s="20">
        <f>+IF(AND(I$3&gt;=Input!$M22,I$3&lt;=Input!$N22),1,0)</f>
        <v>1</v>
      </c>
      <c r="J5" s="20">
        <f>+IF(AND(J$3&gt;=Input!$M22,J$3&lt;=Input!$N22),1,0)</f>
        <v>1</v>
      </c>
      <c r="K5" s="20">
        <f>+IF(AND(K$3&gt;=Input!$M22,K$3&lt;=Input!$N22),1,0)</f>
        <v>0</v>
      </c>
      <c r="L5" s="20">
        <f>+IF(AND(L$3&gt;=Input!$M22,L$3&lt;=Input!$N22),1,0)</f>
        <v>0</v>
      </c>
      <c r="M5" s="20">
        <f>+IF(AND(M$3&gt;=Input!$M22,M$3&lt;=Input!$N22),1,0)</f>
        <v>0</v>
      </c>
      <c r="N5" s="20">
        <f>+IF(AND(N$3&gt;=Input!$M22,N$3&lt;=Input!$N22),1,0)</f>
        <v>0</v>
      </c>
      <c r="O5" s="20">
        <f>+IF(AND(O$3&gt;=Input!$M22,O$3&lt;=Input!$N22),1,0)</f>
        <v>0</v>
      </c>
      <c r="P5" s="20">
        <f>+IF(AND(P$3&gt;=Input!$M22,P$3&lt;=Input!$N22),1,0)</f>
        <v>0</v>
      </c>
      <c r="Q5" s="20">
        <f>+IF(AND(Q$3&gt;=Input!$M22,Q$3&lt;=Input!$N22),1,0)</f>
        <v>0</v>
      </c>
      <c r="R5" s="20">
        <f>+IF(AND(R$3&gt;=Input!$M22,R$3&lt;=Input!$N22),1,0)</f>
        <v>0</v>
      </c>
      <c r="S5" s="20">
        <f>+IF(AND(S$3&gt;=Input!$M22,S$3&lt;=Input!$N22),1,0)</f>
        <v>0</v>
      </c>
      <c r="T5" s="20">
        <f>+IF(AND(T$3&gt;=Input!$M22,T$3&lt;=Input!$N22),1,0)</f>
        <v>0</v>
      </c>
      <c r="U5" s="20">
        <f>+IF(AND(U$3&gt;=Input!$M22,U$3&lt;=Input!$N22),1,0)</f>
        <v>0</v>
      </c>
      <c r="V5" s="20">
        <f>+IF(AND(V$3&gt;=Input!$M22,V$3&lt;=Input!$N22),1,0)</f>
        <v>0</v>
      </c>
      <c r="W5" s="20">
        <f>+IF(AND(W$3&gt;=Input!$M22,W$3&lt;=Input!$N22),1,0)</f>
        <v>0</v>
      </c>
      <c r="X5" s="20">
        <f>+IF(AND(X$3&gt;=Input!$M22,X$3&lt;=Input!$N22),1,0)</f>
        <v>0</v>
      </c>
      <c r="Y5" s="20">
        <f>+IF(AND(Y$3&gt;=Input!$M22,Y$3&lt;=Input!$N22),1,0)</f>
        <v>0</v>
      </c>
      <c r="Z5" s="20">
        <f>+IF(AND(Z$3&gt;=Input!$M22,Z$3&lt;=Input!$N22),1,0)</f>
        <v>0</v>
      </c>
      <c r="AA5" s="20">
        <f>+IF(AND(AA$3&gt;=Input!$M22,AA$3&lt;=Input!$N22),1,0)</f>
        <v>0</v>
      </c>
      <c r="AB5" s="20">
        <f>+IF(AND(AB$3&gt;=Input!$M22,AB$3&lt;=Input!$N22),1,0)</f>
        <v>0</v>
      </c>
      <c r="AC5" s="20">
        <f>+IF(AND(AC$3&gt;=Input!$M22,AC$3&lt;=Input!$N22),1,0)</f>
        <v>0</v>
      </c>
      <c r="AD5" s="20">
        <f>+IF(AND(AD$3&gt;=Input!$M22,AD$3&lt;=Input!$N22),1,0)</f>
        <v>0</v>
      </c>
      <c r="AE5" s="20">
        <f>+IF(AND(AE$3&gt;=Input!$M22,AE$3&lt;=Input!$N22),1,0)</f>
        <v>0</v>
      </c>
      <c r="AF5" s="20">
        <f>+IF(AND(AF$3&gt;=Input!$M22,AF$3&lt;=Input!$N22),1,0)</f>
        <v>0</v>
      </c>
      <c r="AG5" s="20">
        <f>+IF(AND(AG$3&gt;=Input!$M22,AG$3&lt;=Input!$N22),1,0)</f>
        <v>0</v>
      </c>
      <c r="AH5" s="20">
        <f>+IF(AND(AH$3&gt;=Input!$M22,AH$3&lt;=Input!$N22),1,0)</f>
        <v>0</v>
      </c>
      <c r="AI5" s="20">
        <f>+IF(AND(AI$3&gt;=Input!$M22,AI$3&lt;=Input!$N22),1,0)</f>
        <v>0</v>
      </c>
      <c r="AJ5" s="20">
        <f>+IF(AND(AJ$3&gt;=Input!$M22,AJ$3&lt;=Input!$N22),1,0)</f>
        <v>0</v>
      </c>
      <c r="AK5" s="20">
        <f>+IF(AND(AK$3&gt;=Input!$M22,AK$3&lt;=Input!$N22),1,0)</f>
        <v>0</v>
      </c>
      <c r="AL5" s="20">
        <f>+IF(AND(AL$3&gt;=Input!$M22,AL$3&lt;=Input!$N22),1,0)</f>
        <v>0</v>
      </c>
      <c r="AM5" s="20">
        <f>+IF(AND(AM$3&gt;=Input!$M22,AM$3&lt;=Input!$N22),1,0)</f>
        <v>0</v>
      </c>
      <c r="AN5" s="20">
        <f>+IF(AND(AN$3&gt;=Input!$M22,AN$3&lt;=Input!$N22),1,0)</f>
        <v>0</v>
      </c>
      <c r="AO5" s="20">
        <f>+IF(AND(AO$3&gt;=Input!$M22,AO$3&lt;=Input!$N22),1,0)</f>
        <v>0</v>
      </c>
      <c r="AP5" s="20">
        <f>+IF(AND(AP$3&gt;=Input!$M22,AP$3&lt;=Input!$N22),1,0)</f>
        <v>0</v>
      </c>
      <c r="AQ5" s="20">
        <f>+IF(AND(AQ$3&gt;=Input!$M22,AQ$3&lt;=Input!$N22),1,0)</f>
        <v>0</v>
      </c>
      <c r="AR5" s="20">
        <f>+IF(AND(AR$3&gt;=Input!$M22,AR$3&lt;=Input!$N22),1,0)</f>
        <v>0</v>
      </c>
      <c r="AS5" s="20">
        <f>+IF(AND(AS$3&gt;=Input!$M22,AS$3&lt;=Input!$N22),1,0)</f>
        <v>0</v>
      </c>
      <c r="AT5" s="20">
        <f>+IF(AND(AT$3&gt;=Input!$M22,AT$3&lt;=Input!$N22),1,0)</f>
        <v>0</v>
      </c>
      <c r="AU5" s="20">
        <f>+IF(AND(AU$3&gt;=Input!$M22,AU$3&lt;=Input!$N22),1,0)</f>
        <v>0</v>
      </c>
      <c r="AV5" s="20">
        <f>+IF(AND(AV$3&gt;=Input!$M22,AV$3&lt;=Input!$N22),1,0)</f>
        <v>0</v>
      </c>
      <c r="AW5" s="20">
        <f>+IF(AND(AW$3&gt;=Input!$M22,AW$3&lt;=Input!$N22),1,0)</f>
        <v>0</v>
      </c>
      <c r="AX5" s="20">
        <f>+IF(AND(AX$3&gt;=Input!$M22,AX$3&lt;=Input!$N22),1,0)</f>
        <v>0</v>
      </c>
      <c r="AY5" s="20">
        <f>+IF(AND(AY$3&gt;=Input!$M22,AY$3&lt;=Input!$N22),1,0)</f>
        <v>0</v>
      </c>
      <c r="AZ5" s="20">
        <f>+IF(AND(AZ$3&gt;=Input!$M22,AZ$3&lt;=Input!$N22),1,0)</f>
        <v>0</v>
      </c>
      <c r="BA5" s="20">
        <f>+IF(AND(BA$3&gt;=Input!$M22,BA$3&lt;=Input!$N22),1,0)</f>
        <v>0</v>
      </c>
      <c r="BB5" s="20">
        <f>+IF(AND(BB$3&gt;=Input!$M22,BB$3&lt;=Input!$N22),1,0)</f>
        <v>0</v>
      </c>
      <c r="BC5" s="20">
        <f>+IF(AND(BC$3&gt;=Input!$M22,BC$3&lt;=Input!$N22),1,0)</f>
        <v>0</v>
      </c>
      <c r="BD5" s="20">
        <f>+IF(AND(BD$3&gt;=Input!$M22,BD$3&lt;=Input!$N22),1,0)</f>
        <v>0</v>
      </c>
      <c r="BE5" s="20">
        <f>+IF(AND(BE$3&gt;=Input!$M22,BE$3&lt;=Input!$N22),1,0)</f>
        <v>0</v>
      </c>
    </row>
    <row r="6" spans="1:57" x14ac:dyDescent="0.2">
      <c r="A6" s="20"/>
      <c r="B6" s="19" t="s">
        <v>103</v>
      </c>
      <c r="E6" s="20">
        <f>+IF(AND(E$3&gt;=Input!$M23,E$3&lt;=Input!$N23),1,0)</f>
        <v>0</v>
      </c>
      <c r="F6" s="20">
        <f>+IF(AND(F$3&gt;=Input!$M23,F$3&lt;=Input!$N23),1,0)</f>
        <v>0</v>
      </c>
      <c r="G6" s="20">
        <f>+IF(AND(G$3&gt;=Input!$M23,G$3&lt;=Input!$N23),1,0)</f>
        <v>0</v>
      </c>
      <c r="H6" s="20">
        <f>+IF(AND(H$3&gt;=Input!$M23,H$3&lt;=Input!$N23),1,0)</f>
        <v>0</v>
      </c>
      <c r="I6" s="20">
        <f>+IF(AND(I$3&gt;=Input!$M23,I$3&lt;=Input!$N23),1,0)</f>
        <v>0</v>
      </c>
      <c r="J6" s="20">
        <f>+IF(AND(J$3&gt;=Input!$M23,J$3&lt;=Input!$N23),1,0)</f>
        <v>0</v>
      </c>
      <c r="K6" s="20">
        <f>+IF(AND(K$3&gt;=Input!$M23,K$3&lt;=Input!$N23),1,0)</f>
        <v>1</v>
      </c>
      <c r="L6" s="20">
        <f>+IF(AND(L$3&gt;=Input!$M23,L$3&lt;=Input!$N23),1,0)</f>
        <v>0</v>
      </c>
      <c r="M6" s="20">
        <f>+IF(AND(M$3&gt;=Input!$M23,M$3&lt;=Input!$N23),1,0)</f>
        <v>0</v>
      </c>
      <c r="N6" s="20">
        <f>+IF(AND(N$3&gt;=Input!$M23,N$3&lt;=Input!$N23),1,0)</f>
        <v>0</v>
      </c>
      <c r="O6" s="20">
        <f>+IF(AND(O$3&gt;=Input!$M23,O$3&lt;=Input!$N23),1,0)</f>
        <v>0</v>
      </c>
      <c r="P6" s="20">
        <f>+IF(AND(P$3&gt;=Input!$M23,P$3&lt;=Input!$N23),1,0)</f>
        <v>0</v>
      </c>
      <c r="Q6" s="20">
        <f>+IF(AND(Q$3&gt;=Input!$M23,Q$3&lt;=Input!$N23),1,0)</f>
        <v>0</v>
      </c>
      <c r="R6" s="20">
        <f>+IF(AND(R$3&gt;=Input!$M23,R$3&lt;=Input!$N23),1,0)</f>
        <v>0</v>
      </c>
      <c r="S6" s="20">
        <f>+IF(AND(S$3&gt;=Input!$M23,S$3&lt;=Input!$N23),1,0)</f>
        <v>0</v>
      </c>
      <c r="T6" s="20">
        <f>+IF(AND(T$3&gt;=Input!$M23,T$3&lt;=Input!$N23),1,0)</f>
        <v>0</v>
      </c>
      <c r="U6" s="20">
        <f>+IF(AND(U$3&gt;=Input!$M23,U$3&lt;=Input!$N23),1,0)</f>
        <v>0</v>
      </c>
      <c r="V6" s="20">
        <f>+IF(AND(V$3&gt;=Input!$M23,V$3&lt;=Input!$N23),1,0)</f>
        <v>0</v>
      </c>
      <c r="W6" s="20">
        <f>+IF(AND(W$3&gt;=Input!$M23,W$3&lt;=Input!$N23),1,0)</f>
        <v>0</v>
      </c>
      <c r="X6" s="20">
        <f>+IF(AND(X$3&gt;=Input!$M23,X$3&lt;=Input!$N23),1,0)</f>
        <v>0</v>
      </c>
      <c r="Y6" s="20">
        <f>+IF(AND(Y$3&gt;=Input!$M23,Y$3&lt;=Input!$N23),1,0)</f>
        <v>0</v>
      </c>
      <c r="Z6" s="20">
        <f>+IF(AND(Z$3&gt;=Input!$M23,Z$3&lt;=Input!$N23),1,0)</f>
        <v>0</v>
      </c>
      <c r="AA6" s="20">
        <f>+IF(AND(AA$3&gt;=Input!$M23,AA$3&lt;=Input!$N23),1,0)</f>
        <v>0</v>
      </c>
      <c r="AB6" s="20">
        <f>+IF(AND(AB$3&gt;=Input!$M23,AB$3&lt;=Input!$N23),1,0)</f>
        <v>0</v>
      </c>
      <c r="AC6" s="20">
        <f>+IF(AND(AC$3&gt;=Input!$M23,AC$3&lt;=Input!$N23),1,0)</f>
        <v>0</v>
      </c>
      <c r="AD6" s="20">
        <f>+IF(AND(AD$3&gt;=Input!$M23,AD$3&lt;=Input!$N23),1,0)</f>
        <v>0</v>
      </c>
      <c r="AE6" s="20">
        <f>+IF(AND(AE$3&gt;=Input!$M23,AE$3&lt;=Input!$N23),1,0)</f>
        <v>0</v>
      </c>
      <c r="AF6" s="20">
        <f>+IF(AND(AF$3&gt;=Input!$M23,AF$3&lt;=Input!$N23),1,0)</f>
        <v>0</v>
      </c>
      <c r="AG6" s="20">
        <f>+IF(AND(AG$3&gt;=Input!$M23,AG$3&lt;=Input!$N23),1,0)</f>
        <v>0</v>
      </c>
      <c r="AH6" s="20">
        <f>+IF(AND(AH$3&gt;=Input!$M23,AH$3&lt;=Input!$N23),1,0)</f>
        <v>0</v>
      </c>
      <c r="AI6" s="20">
        <f>+IF(AND(AI$3&gt;=Input!$M23,AI$3&lt;=Input!$N23),1,0)</f>
        <v>0</v>
      </c>
      <c r="AJ6" s="20">
        <f>+IF(AND(AJ$3&gt;=Input!$M23,AJ$3&lt;=Input!$N23),1,0)</f>
        <v>0</v>
      </c>
      <c r="AK6" s="20">
        <f>+IF(AND(AK$3&gt;=Input!$M23,AK$3&lt;=Input!$N23),1,0)</f>
        <v>0</v>
      </c>
      <c r="AL6" s="20">
        <f>+IF(AND(AL$3&gt;=Input!$M23,AL$3&lt;=Input!$N23),1,0)</f>
        <v>0</v>
      </c>
      <c r="AM6" s="20">
        <f>+IF(AND(AM$3&gt;=Input!$M23,AM$3&lt;=Input!$N23),1,0)</f>
        <v>0</v>
      </c>
      <c r="AN6" s="20">
        <f>+IF(AND(AN$3&gt;=Input!$M23,AN$3&lt;=Input!$N23),1,0)</f>
        <v>0</v>
      </c>
      <c r="AO6" s="20">
        <f>+IF(AND(AO$3&gt;=Input!$M23,AO$3&lt;=Input!$N23),1,0)</f>
        <v>0</v>
      </c>
      <c r="AP6" s="20">
        <f>+IF(AND(AP$3&gt;=Input!$M23,AP$3&lt;=Input!$N23),1,0)</f>
        <v>0</v>
      </c>
      <c r="AQ6" s="20">
        <f>+IF(AND(AQ$3&gt;=Input!$M23,AQ$3&lt;=Input!$N23),1,0)</f>
        <v>0</v>
      </c>
      <c r="AR6" s="20">
        <f>+IF(AND(AR$3&gt;=Input!$M23,AR$3&lt;=Input!$N23),1,0)</f>
        <v>0</v>
      </c>
      <c r="AS6" s="20">
        <f>+IF(AND(AS$3&gt;=Input!$M23,AS$3&lt;=Input!$N23),1,0)</f>
        <v>0</v>
      </c>
      <c r="AT6" s="20">
        <f>+IF(AND(AT$3&gt;=Input!$M23,AT$3&lt;=Input!$N23),1,0)</f>
        <v>0</v>
      </c>
      <c r="AU6" s="20">
        <f>+IF(AND(AU$3&gt;=Input!$M23,AU$3&lt;=Input!$N23),1,0)</f>
        <v>0</v>
      </c>
      <c r="AV6" s="20">
        <f>+IF(AND(AV$3&gt;=Input!$M23,AV$3&lt;=Input!$N23),1,0)</f>
        <v>0</v>
      </c>
      <c r="AW6" s="20">
        <f>+IF(AND(AW$3&gt;=Input!$M23,AW$3&lt;=Input!$N23),1,0)</f>
        <v>0</v>
      </c>
      <c r="AX6" s="20">
        <f>+IF(AND(AX$3&gt;=Input!$M23,AX$3&lt;=Input!$N23),1,0)</f>
        <v>0</v>
      </c>
      <c r="AY6" s="20">
        <f>+IF(AND(AY$3&gt;=Input!$M23,AY$3&lt;=Input!$N23),1,0)</f>
        <v>0</v>
      </c>
      <c r="AZ6" s="20">
        <f>+IF(AND(AZ$3&gt;=Input!$M23,AZ$3&lt;=Input!$N23),1,0)</f>
        <v>0</v>
      </c>
      <c r="BA6" s="20">
        <f>+IF(AND(BA$3&gt;=Input!$M23,BA$3&lt;=Input!$N23),1,0)</f>
        <v>0</v>
      </c>
      <c r="BB6" s="20">
        <f>+IF(AND(BB$3&gt;=Input!$M23,BB$3&lt;=Input!$N23),1,0)</f>
        <v>0</v>
      </c>
      <c r="BC6" s="20">
        <f>+IF(AND(BC$3&gt;=Input!$M23,BC$3&lt;=Input!$N23),1,0)</f>
        <v>0</v>
      </c>
      <c r="BD6" s="20">
        <f>+IF(AND(BD$3&gt;=Input!$M23,BD$3&lt;=Input!$N23),1,0)</f>
        <v>0</v>
      </c>
      <c r="BE6" s="20">
        <f>+IF(AND(BE$3&gt;=Input!$M23,BE$3&lt;=Input!$N23),1,0)</f>
        <v>0</v>
      </c>
    </row>
    <row r="7" spans="1:57" x14ac:dyDescent="0.2">
      <c r="A7" s="20"/>
      <c r="B7" s="19" t="s">
        <v>104</v>
      </c>
      <c r="E7" s="20">
        <v>0</v>
      </c>
      <c r="F7" s="20">
        <f t="shared" ref="F7:G7" si="30">+IF(G6-F6=-1,1,0)</f>
        <v>0</v>
      </c>
      <c r="G7" s="20">
        <f t="shared" si="30"/>
        <v>0</v>
      </c>
      <c r="H7" s="20">
        <f>+IF(I6-H6=-1,1,0)</f>
        <v>0</v>
      </c>
      <c r="I7" s="20">
        <f t="shared" ref="I7:AA7" si="31">+IF(J6-I6=-1,1,0)</f>
        <v>0</v>
      </c>
      <c r="J7" s="20">
        <f t="shared" si="31"/>
        <v>0</v>
      </c>
      <c r="K7" s="20">
        <f t="shared" si="31"/>
        <v>1</v>
      </c>
      <c r="L7" s="20">
        <f t="shared" si="31"/>
        <v>0</v>
      </c>
      <c r="M7" s="20">
        <f t="shared" si="31"/>
        <v>0</v>
      </c>
      <c r="N7" s="20">
        <f t="shared" si="31"/>
        <v>0</v>
      </c>
      <c r="O7" s="20">
        <f t="shared" si="31"/>
        <v>0</v>
      </c>
      <c r="P7" s="20">
        <f t="shared" si="31"/>
        <v>0</v>
      </c>
      <c r="Q7" s="20">
        <f t="shared" si="31"/>
        <v>0</v>
      </c>
      <c r="R7" s="20">
        <f t="shared" si="31"/>
        <v>0</v>
      </c>
      <c r="S7" s="20">
        <f t="shared" si="31"/>
        <v>0</v>
      </c>
      <c r="T7" s="20">
        <f t="shared" si="31"/>
        <v>0</v>
      </c>
      <c r="U7" s="20">
        <f t="shared" si="31"/>
        <v>0</v>
      </c>
      <c r="V7" s="20">
        <f t="shared" si="31"/>
        <v>0</v>
      </c>
      <c r="W7" s="20">
        <f t="shared" si="31"/>
        <v>0</v>
      </c>
      <c r="X7" s="20">
        <f t="shared" si="31"/>
        <v>0</v>
      </c>
      <c r="Y7" s="20">
        <f t="shared" si="31"/>
        <v>0</v>
      </c>
      <c r="Z7" s="20">
        <f t="shared" si="31"/>
        <v>0</v>
      </c>
      <c r="AA7" s="20">
        <f t="shared" si="31"/>
        <v>0</v>
      </c>
      <c r="AB7" s="20">
        <f t="shared" ref="AB7" si="32">+IF(AC6-AB6=-1,1,0)</f>
        <v>0</v>
      </c>
      <c r="AC7" s="20">
        <f t="shared" ref="AC7" si="33">+IF(AD6-AC6=-1,1,0)</f>
        <v>0</v>
      </c>
      <c r="AD7" s="20">
        <f t="shared" ref="AD7" si="34">+IF(AE6-AD6=-1,1,0)</f>
        <v>0</v>
      </c>
      <c r="AE7" s="20">
        <f t="shared" ref="AE7" si="35">+IF(AF6-AE6=-1,1,0)</f>
        <v>0</v>
      </c>
      <c r="AF7" s="20">
        <f t="shared" ref="AF7" si="36">+IF(AG6-AF6=-1,1,0)</f>
        <v>0</v>
      </c>
      <c r="AG7" s="20">
        <f t="shared" ref="AG7" si="37">+IF(AH6-AG6=-1,1,0)</f>
        <v>0</v>
      </c>
      <c r="AH7" s="20">
        <f t="shared" ref="AH7" si="38">+IF(AI6-AH6=-1,1,0)</f>
        <v>0</v>
      </c>
      <c r="AI7" s="20">
        <f t="shared" ref="AI7" si="39">+IF(AJ6-AI6=-1,1,0)</f>
        <v>0</v>
      </c>
      <c r="AJ7" s="20">
        <f t="shared" ref="AJ7" si="40">+IF(AK6-AJ6=-1,1,0)</f>
        <v>0</v>
      </c>
      <c r="AK7" s="20">
        <f t="shared" ref="AK7" si="41">+IF(AL6-AK6=-1,1,0)</f>
        <v>0</v>
      </c>
      <c r="AL7" s="20">
        <f t="shared" ref="AL7" si="42">+IF(AM6-AL6=-1,1,0)</f>
        <v>0</v>
      </c>
      <c r="AM7" s="20">
        <f t="shared" ref="AM7" si="43">+IF(AN6-AM6=-1,1,0)</f>
        <v>0</v>
      </c>
      <c r="AN7" s="20">
        <f t="shared" ref="AN7" si="44">+IF(AO6-AN6=-1,1,0)</f>
        <v>0</v>
      </c>
      <c r="AO7" s="20">
        <f t="shared" ref="AO7" si="45">+IF(AP6-AO6=-1,1,0)</f>
        <v>0</v>
      </c>
      <c r="AP7" s="20">
        <f t="shared" ref="AP7" si="46">+IF(AQ6-AP6=-1,1,0)</f>
        <v>0</v>
      </c>
      <c r="AQ7" s="20">
        <f t="shared" ref="AQ7" si="47">+IF(AR6-AQ6=-1,1,0)</f>
        <v>0</v>
      </c>
      <c r="AR7" s="20">
        <f t="shared" ref="AR7" si="48">+IF(AS6-AR6=-1,1,0)</f>
        <v>0</v>
      </c>
      <c r="AS7" s="20">
        <f t="shared" ref="AS7" si="49">+IF(AT6-AS6=-1,1,0)</f>
        <v>0</v>
      </c>
      <c r="AT7" s="20">
        <f t="shared" ref="AT7" si="50">+IF(AU6-AT6=-1,1,0)</f>
        <v>0</v>
      </c>
      <c r="AU7" s="20">
        <f t="shared" ref="AU7" si="51">+IF(AV6-AU6=-1,1,0)</f>
        <v>0</v>
      </c>
      <c r="AV7" s="20">
        <f t="shared" ref="AV7" si="52">+IF(AW6-AV6=-1,1,0)</f>
        <v>0</v>
      </c>
      <c r="AW7" s="20">
        <f t="shared" ref="AW7" si="53">+IF(AX6-AW6=-1,1,0)</f>
        <v>0</v>
      </c>
      <c r="AX7" s="20">
        <f t="shared" ref="AX7" si="54">+IF(AY6-AX6=-1,1,0)</f>
        <v>0</v>
      </c>
      <c r="AY7" s="20">
        <f t="shared" ref="AY7" si="55">+IF(AZ6-AY6=-1,1,0)</f>
        <v>0</v>
      </c>
      <c r="AZ7" s="20">
        <f t="shared" ref="AZ7" si="56">+IF(BA6-AZ6=-1,1,0)</f>
        <v>0</v>
      </c>
      <c r="BA7" s="20">
        <f t="shared" ref="BA7" si="57">+IF(BB6-BA6=-1,1,0)</f>
        <v>0</v>
      </c>
      <c r="BB7" s="20">
        <f t="shared" ref="BB7" si="58">+IF(BC6-BB6=-1,1,0)</f>
        <v>0</v>
      </c>
      <c r="BC7" s="20">
        <f t="shared" ref="BC7" si="59">+IF(BD6-BC6=-1,1,0)</f>
        <v>0</v>
      </c>
      <c r="BD7" s="20">
        <f t="shared" ref="BD7" si="60">+IF(BE6-BD6=-1,1,0)</f>
        <v>0</v>
      </c>
      <c r="BE7" s="20">
        <f t="shared" ref="BE7" si="61">+IF(BF6-BE6=-1,1,0)</f>
        <v>0</v>
      </c>
    </row>
    <row r="8" spans="1:57" x14ac:dyDescent="0.2">
      <c r="A8" s="20"/>
      <c r="B8" s="19" t="s">
        <v>105</v>
      </c>
      <c r="E8" s="20">
        <f>+IF(AND(E$3&gt;=Input!$M24,E$3&lt;=Input!$N24),1,0)</f>
        <v>0</v>
      </c>
      <c r="F8" s="20">
        <f>+IF(AND(F$3&gt;=Input!$M24,F$3&lt;=Input!$N24),1,0)</f>
        <v>0</v>
      </c>
      <c r="G8" s="20">
        <f>+IF(AND(G$3&gt;=Input!$M24,G$3&lt;=Input!$N24),1,0)</f>
        <v>0</v>
      </c>
      <c r="H8" s="20">
        <f>+IF(AND(H$3&gt;=Input!$M24,H$3&lt;=Input!$N24),1,0)</f>
        <v>0</v>
      </c>
      <c r="I8" s="20">
        <f>+IF(AND(I$3&gt;=Input!$M24,I$3&lt;=Input!$N24),1,0)</f>
        <v>0</v>
      </c>
      <c r="J8" s="20">
        <f>+IF(AND(J$3&gt;=Input!$M24,J$3&lt;=Input!$N24),1,0)</f>
        <v>0</v>
      </c>
      <c r="K8" s="20">
        <f>+IF(AND(K$3&gt;=Input!$M24,K$3&lt;=Input!$N24),1,0)</f>
        <v>0</v>
      </c>
      <c r="L8" s="20">
        <f>+IF(AND(L$3&gt;=Input!$M24,L$3&lt;=Input!$N24),1,0)</f>
        <v>1</v>
      </c>
      <c r="M8" s="20">
        <f>+IF(AND(M$3&gt;=Input!$M24,M$3&lt;=Input!$N24),1,0)</f>
        <v>0</v>
      </c>
      <c r="N8" s="20">
        <f>+IF(AND(N$3&gt;=Input!$M24,N$3&lt;=Input!$N24),1,0)</f>
        <v>0</v>
      </c>
      <c r="O8" s="20">
        <f>+IF(AND(O$3&gt;=Input!$M24,O$3&lt;=Input!$N24),1,0)</f>
        <v>0</v>
      </c>
      <c r="P8" s="20">
        <f>+IF(AND(P$3&gt;=Input!$M24,P$3&lt;=Input!$N24),1,0)</f>
        <v>0</v>
      </c>
      <c r="Q8" s="20">
        <f>+IF(AND(Q$3&gt;=Input!$M24,Q$3&lt;=Input!$N24),1,0)</f>
        <v>0</v>
      </c>
      <c r="R8" s="20">
        <f>+IF(AND(R$3&gt;=Input!$M24,R$3&lt;=Input!$N24),1,0)</f>
        <v>0</v>
      </c>
      <c r="S8" s="20">
        <f>+IF(AND(S$3&gt;=Input!$M24,S$3&lt;=Input!$N24),1,0)</f>
        <v>0</v>
      </c>
      <c r="T8" s="20">
        <f>+IF(AND(T$3&gt;=Input!$M24,T$3&lt;=Input!$N24),1,0)</f>
        <v>0</v>
      </c>
      <c r="U8" s="20">
        <f>+IF(AND(U$3&gt;=Input!$M24,U$3&lt;=Input!$N24),1,0)</f>
        <v>0</v>
      </c>
      <c r="V8" s="20">
        <f>+IF(AND(V$3&gt;=Input!$M24,V$3&lt;=Input!$N24),1,0)</f>
        <v>0</v>
      </c>
      <c r="W8" s="20">
        <f>+IF(AND(W$3&gt;=Input!$M24,W$3&lt;=Input!$N24),1,0)</f>
        <v>0</v>
      </c>
      <c r="X8" s="20">
        <f>+IF(AND(X$3&gt;=Input!$M24,X$3&lt;=Input!$N24),1,0)</f>
        <v>0</v>
      </c>
      <c r="Y8" s="20">
        <f>+IF(AND(Y$3&gt;=Input!$M24,Y$3&lt;=Input!$N24),1,0)</f>
        <v>0</v>
      </c>
      <c r="Z8" s="20">
        <f>+IF(AND(Z$3&gt;=Input!$M24,Z$3&lt;=Input!$N24),1,0)</f>
        <v>0</v>
      </c>
      <c r="AA8" s="20">
        <f>+IF(AND(AA$3&gt;=Input!$M24,AA$3&lt;=Input!$N24),1,0)</f>
        <v>0</v>
      </c>
      <c r="AB8" s="20">
        <f>+IF(AND(AB$3&gt;=Input!$M24,AB$3&lt;=Input!$N24),1,0)</f>
        <v>0</v>
      </c>
      <c r="AC8" s="20">
        <f>+IF(AND(AC$3&gt;=Input!$M24,AC$3&lt;=Input!$N24),1,0)</f>
        <v>0</v>
      </c>
      <c r="AD8" s="20">
        <f>+IF(AND(AD$3&gt;=Input!$M24,AD$3&lt;=Input!$N24),1,0)</f>
        <v>0</v>
      </c>
      <c r="AE8" s="20">
        <f>+IF(AND(AE$3&gt;=Input!$M24,AE$3&lt;=Input!$N24),1,0)</f>
        <v>0</v>
      </c>
      <c r="AF8" s="20">
        <f>+IF(AND(AF$3&gt;=Input!$M24,AF$3&lt;=Input!$N24),1,0)</f>
        <v>0</v>
      </c>
      <c r="AG8" s="20">
        <f>+IF(AND(AG$3&gt;=Input!$M24,AG$3&lt;=Input!$N24),1,0)</f>
        <v>0</v>
      </c>
      <c r="AH8" s="20">
        <f>+IF(AND(AH$3&gt;=Input!$M24,AH$3&lt;=Input!$N24),1,0)</f>
        <v>0</v>
      </c>
      <c r="AI8" s="20">
        <f>+IF(AND(AI$3&gt;=Input!$M24,AI$3&lt;=Input!$N24),1,0)</f>
        <v>0</v>
      </c>
      <c r="AJ8" s="20">
        <f>+IF(AND(AJ$3&gt;=Input!$M24,AJ$3&lt;=Input!$N24),1,0)</f>
        <v>0</v>
      </c>
      <c r="AK8" s="20">
        <f>+IF(AND(AK$3&gt;=Input!$M24,AK$3&lt;=Input!$N24),1,0)</f>
        <v>0</v>
      </c>
      <c r="AL8" s="20">
        <f>+IF(AND(AL$3&gt;=Input!$M24,AL$3&lt;=Input!$N24),1,0)</f>
        <v>0</v>
      </c>
      <c r="AM8" s="20">
        <f>+IF(AND(AM$3&gt;=Input!$M24,AM$3&lt;=Input!$N24),1,0)</f>
        <v>0</v>
      </c>
      <c r="AN8" s="20">
        <f>+IF(AND(AN$3&gt;=Input!$M24,AN$3&lt;=Input!$N24),1,0)</f>
        <v>0</v>
      </c>
      <c r="AO8" s="20">
        <f>+IF(AND(AO$3&gt;=Input!$M24,AO$3&lt;=Input!$N24),1,0)</f>
        <v>0</v>
      </c>
      <c r="AP8" s="20">
        <f>+IF(AND(AP$3&gt;=Input!$M24,AP$3&lt;=Input!$N24),1,0)</f>
        <v>0</v>
      </c>
      <c r="AQ8" s="20">
        <f>+IF(AND(AQ$3&gt;=Input!$M24,AQ$3&lt;=Input!$N24),1,0)</f>
        <v>0</v>
      </c>
      <c r="AR8" s="20">
        <f>+IF(AND(AR$3&gt;=Input!$M24,AR$3&lt;=Input!$N24),1,0)</f>
        <v>0</v>
      </c>
      <c r="AS8" s="20">
        <f>+IF(AND(AS$3&gt;=Input!$M24,AS$3&lt;=Input!$N24),1,0)</f>
        <v>0</v>
      </c>
      <c r="AT8" s="20">
        <f>+IF(AND(AT$3&gt;=Input!$M24,AT$3&lt;=Input!$N24),1,0)</f>
        <v>0</v>
      </c>
      <c r="AU8" s="20">
        <f>+IF(AND(AU$3&gt;=Input!$M24,AU$3&lt;=Input!$N24),1,0)</f>
        <v>0</v>
      </c>
      <c r="AV8" s="20">
        <f>+IF(AND(AV$3&gt;=Input!$M24,AV$3&lt;=Input!$N24),1,0)</f>
        <v>0</v>
      </c>
      <c r="AW8" s="20">
        <f>+IF(AND(AW$3&gt;=Input!$M24,AW$3&lt;=Input!$N24),1,0)</f>
        <v>0</v>
      </c>
      <c r="AX8" s="20">
        <f>+IF(AND(AX$3&gt;=Input!$M24,AX$3&lt;=Input!$N24),1,0)</f>
        <v>0</v>
      </c>
      <c r="AY8" s="20">
        <f>+IF(AND(AY$3&gt;=Input!$M24,AY$3&lt;=Input!$N24),1,0)</f>
        <v>0</v>
      </c>
      <c r="AZ8" s="20">
        <f>+IF(AND(AZ$3&gt;=Input!$M24,AZ$3&lt;=Input!$N24),1,0)</f>
        <v>0</v>
      </c>
      <c r="BA8" s="20">
        <f>+IF(AND(BA$3&gt;=Input!$M24,BA$3&lt;=Input!$N24),1,0)</f>
        <v>0</v>
      </c>
      <c r="BB8" s="20">
        <f>+IF(AND(BB$3&gt;=Input!$M24,BB$3&lt;=Input!$N24),1,0)</f>
        <v>0</v>
      </c>
      <c r="BC8" s="20">
        <f>+IF(AND(BC$3&gt;=Input!$M24,BC$3&lt;=Input!$N24),1,0)</f>
        <v>0</v>
      </c>
      <c r="BD8" s="20">
        <f>+IF(AND(BD$3&gt;=Input!$M24,BD$3&lt;=Input!$N24),1,0)</f>
        <v>0</v>
      </c>
      <c r="BE8" s="20">
        <f>+IF(AND(BE$3&gt;=Input!$M24,BE$3&lt;=Input!$N24),1,0)</f>
        <v>0</v>
      </c>
    </row>
    <row r="9" spans="1:57" x14ac:dyDescent="0.2">
      <c r="A9" s="20"/>
      <c r="B9" s="19" t="s">
        <v>106</v>
      </c>
      <c r="E9" s="20">
        <f ca="1">+IF(OR(
OFFSET(E6,0,Input!$D$25*-1)=1,
OFFSET(E9,0,Input!$D$25*-1)=1),1,0)</f>
        <v>0</v>
      </c>
      <c r="F9" s="20">
        <f ca="1">+IF(OR(
OFFSET(F6,0,Input!$D$25*-1)=1,
OFFSET(F9,0,Input!$D$25*-1)=1),1,0)</f>
        <v>0</v>
      </c>
      <c r="G9" s="20">
        <f ca="1">+IF(OR(
OFFSET(G6,0,Input!$D$25*-1)=1,
OFFSET(G9,0,Input!$D$25*-1)=1),1,0)</f>
        <v>0</v>
      </c>
      <c r="H9" s="20">
        <f ca="1">+IF(OR(
OFFSET(H6,0,Input!$D$25*-1)=1,
OFFSET(H9,0,Input!$D$25*-1)=1),1,0)</f>
        <v>0</v>
      </c>
      <c r="I9" s="20">
        <f ca="1">+IF(OR(
OFFSET(I6,0,Input!$D$25*-1)=1,
OFFSET(I9,0,Input!$D$25*-1)=1),1,0)</f>
        <v>0</v>
      </c>
      <c r="J9" s="20">
        <f ca="1">+IF(OR(
OFFSET(J6,0,Input!$D$25*-1)=1,
OFFSET(J9,0,Input!$D$25*-1)=1),1,0)</f>
        <v>0</v>
      </c>
      <c r="K9" s="20">
        <f ca="1">+IF(OR(
OFFSET(K6,0,Input!$D$25*-1)=1,
OFFSET(K9,0,Input!$D$25*-1)=1),1,0)</f>
        <v>0</v>
      </c>
      <c r="L9" s="20">
        <f ca="1">+IF(OR(
OFFSET(L6,0,Input!$D$25*-1)=1,
OFFSET(L9,0,Input!$D$25*-1)=1),1,0)</f>
        <v>0</v>
      </c>
      <c r="M9" s="20">
        <f ca="1">+IF(OR(
OFFSET(M6,0,Input!$D$25*-1)=1,
OFFSET(M9,0,Input!$D$25*-1)=1),1,0)</f>
        <v>0</v>
      </c>
      <c r="N9" s="20">
        <f ca="1">+IF(OR(
OFFSET(N6,0,Input!$D$25*-1)=1,
OFFSET(N9,0,Input!$D$25*-1)=1),1,0)</f>
        <v>1</v>
      </c>
      <c r="O9" s="20">
        <f ca="1">+IF(OR(
OFFSET(O6,0,Input!$D$25*-1)=1,
OFFSET(O9,0,Input!$D$25*-1)=1),1,0)</f>
        <v>0</v>
      </c>
      <c r="P9" s="20">
        <f ca="1">+IF(OR(
OFFSET(P6,0,Input!$D$25*-1)=1,
OFFSET(P9,0,Input!$D$25*-1)=1),1,0)</f>
        <v>0</v>
      </c>
      <c r="Q9" s="20">
        <f ca="1">+IF(OR(
OFFSET(Q6,0,Input!$D$25*-1)=1,
OFFSET(Q9,0,Input!$D$25*-1)=1),1,0)</f>
        <v>1</v>
      </c>
      <c r="R9" s="20">
        <f ca="1">+IF(OR(
OFFSET(R6,0,Input!$D$25*-1)=1,
OFFSET(R9,0,Input!$D$25*-1)=1),1,0)</f>
        <v>0</v>
      </c>
      <c r="S9" s="20">
        <f ca="1">+IF(OR(
OFFSET(S6,0,Input!$D$25*-1)=1,
OFFSET(S9,0,Input!$D$25*-1)=1),1,0)</f>
        <v>0</v>
      </c>
      <c r="T9" s="20">
        <f ca="1">+IF(OR(
OFFSET(T6,0,Input!$D$25*-1)=1,
OFFSET(T9,0,Input!$D$25*-1)=1),1,0)</f>
        <v>1</v>
      </c>
      <c r="U9" s="20">
        <f ca="1">+IF(OR(
OFFSET(U6,0,Input!$D$25*-1)=1,
OFFSET(U9,0,Input!$D$25*-1)=1),1,0)</f>
        <v>0</v>
      </c>
      <c r="V9" s="20">
        <f ca="1">+IF(OR(
OFFSET(V6,0,Input!$D$25*-1)=1,
OFFSET(V9,0,Input!$D$25*-1)=1),1,0)</f>
        <v>0</v>
      </c>
      <c r="W9" s="20">
        <f ca="1">+IF(OR(
OFFSET(W6,0,Input!$D$25*-1)=1,
OFFSET(W9,0,Input!$D$25*-1)=1),1,0)</f>
        <v>1</v>
      </c>
      <c r="X9" s="20">
        <f ca="1">+IF(OR(
OFFSET(X6,0,Input!$D$25*-1)=1,
OFFSET(X9,0,Input!$D$25*-1)=1),1,0)</f>
        <v>0</v>
      </c>
      <c r="Y9" s="20">
        <f ca="1">+IF(OR(
OFFSET(Y6,0,Input!$D$25*-1)=1,
OFFSET(Y9,0,Input!$D$25*-1)=1),1,0)</f>
        <v>0</v>
      </c>
      <c r="Z9" s="20">
        <f ca="1">+IF(OR(
OFFSET(Z6,0,Input!$D$25*-1)=1,
OFFSET(Z9,0,Input!$D$25*-1)=1),1,0)</f>
        <v>1</v>
      </c>
      <c r="AA9" s="20">
        <f ca="1">+IF(OR(
OFFSET(AA6,0,Input!$D$25*-1)=1,
OFFSET(AA9,0,Input!$D$25*-1)=1),1,0)</f>
        <v>0</v>
      </c>
      <c r="AB9" s="20">
        <f ca="1">+IF(OR(
OFFSET(AB6,0,Input!$D$25*-1)=1,
OFFSET(AB9,0,Input!$D$25*-1)=1),1,0)</f>
        <v>0</v>
      </c>
      <c r="AC9" s="20">
        <f ca="1">+IF(OR(
OFFSET(AC6,0,Input!$D$25*-1)=1,
OFFSET(AC9,0,Input!$D$25*-1)=1),1,0)</f>
        <v>1</v>
      </c>
      <c r="AD9" s="20">
        <f ca="1">+IF(OR(
OFFSET(AD6,0,Input!$D$25*-1)=1,
OFFSET(AD9,0,Input!$D$25*-1)=1),1,0)</f>
        <v>0</v>
      </c>
      <c r="AE9" s="20">
        <f ca="1">+IF(OR(
OFFSET(AE6,0,Input!$D$25*-1)=1,
OFFSET(AE9,0,Input!$D$25*-1)=1),1,0)</f>
        <v>0</v>
      </c>
      <c r="AF9" s="20">
        <f ca="1">+IF(OR(
OFFSET(AF6,0,Input!$D$25*-1)=1,
OFFSET(AF9,0,Input!$D$25*-1)=1),1,0)</f>
        <v>1</v>
      </c>
      <c r="AG9" s="20">
        <f ca="1">+IF(OR(
OFFSET(AG6,0,Input!$D$25*-1)=1,
OFFSET(AG9,0,Input!$D$25*-1)=1),1,0)</f>
        <v>0</v>
      </c>
      <c r="AH9" s="20">
        <f ca="1">+IF(OR(
OFFSET(AH6,0,Input!$D$25*-1)=1,
OFFSET(AH9,0,Input!$D$25*-1)=1),1,0)</f>
        <v>0</v>
      </c>
      <c r="AI9" s="20">
        <f ca="1">+IF(OR(
OFFSET(AI6,0,Input!$D$25*-1)=1,
OFFSET(AI9,0,Input!$D$25*-1)=1),1,0)</f>
        <v>1</v>
      </c>
      <c r="AJ9" s="20">
        <f ca="1">+IF(OR(
OFFSET(AJ6,0,Input!$D$25*-1)=1,
OFFSET(AJ9,0,Input!$D$25*-1)=1),1,0)</f>
        <v>0</v>
      </c>
      <c r="AK9" s="20">
        <f ca="1">+IF(OR(
OFFSET(AK6,0,Input!$D$25*-1)=1,
OFFSET(AK9,0,Input!$D$25*-1)=1),1,0)</f>
        <v>0</v>
      </c>
      <c r="AL9" s="20">
        <f ca="1">+IF(OR(
OFFSET(AL6,0,Input!$D$25*-1)=1,
OFFSET(AL9,0,Input!$D$25*-1)=1),1,0)</f>
        <v>1</v>
      </c>
      <c r="AM9" s="20">
        <f ca="1">+IF(OR(
OFFSET(AM6,0,Input!$D$25*-1)=1,
OFFSET(AM9,0,Input!$D$25*-1)=1),1,0)</f>
        <v>0</v>
      </c>
      <c r="AN9" s="20">
        <f ca="1">+IF(OR(
OFFSET(AN6,0,Input!$D$25*-1)=1,
OFFSET(AN9,0,Input!$D$25*-1)=1),1,0)</f>
        <v>0</v>
      </c>
      <c r="AO9" s="20">
        <f ca="1">+IF(OR(
OFFSET(AO6,0,Input!$D$25*-1)=1,
OFFSET(AO9,0,Input!$D$25*-1)=1),1,0)</f>
        <v>1</v>
      </c>
      <c r="AP9" s="20">
        <f ca="1">+IF(OR(
OFFSET(AP6,0,Input!$D$25*-1)=1,
OFFSET(AP9,0,Input!$D$25*-1)=1),1,0)</f>
        <v>0</v>
      </c>
      <c r="AQ9" s="20">
        <f ca="1">+IF(OR(
OFFSET(AQ6,0,Input!$D$25*-1)=1,
OFFSET(AQ9,0,Input!$D$25*-1)=1),1,0)</f>
        <v>0</v>
      </c>
      <c r="AR9" s="20">
        <f ca="1">+IF(OR(
OFFSET(AR6,0,Input!$D$25*-1)=1,
OFFSET(AR9,0,Input!$D$25*-1)=1),1,0)</f>
        <v>1</v>
      </c>
      <c r="AS9" s="20">
        <f ca="1">+IF(OR(
OFFSET(AS6,0,Input!$D$25*-1)=1,
OFFSET(AS9,0,Input!$D$25*-1)=1),1,0)</f>
        <v>0</v>
      </c>
      <c r="AT9" s="20">
        <f ca="1">+IF(OR(
OFFSET(AT6,0,Input!$D$25*-1)=1,
OFFSET(AT9,0,Input!$D$25*-1)=1),1,0)</f>
        <v>0</v>
      </c>
      <c r="AU9" s="20">
        <f ca="1">+IF(OR(
OFFSET(AU6,0,Input!$D$25*-1)=1,
OFFSET(AU9,0,Input!$D$25*-1)=1),1,0)</f>
        <v>1</v>
      </c>
      <c r="AV9" s="20">
        <f ca="1">+IF(OR(
OFFSET(AV6,0,Input!$D$25*-1)=1,
OFFSET(AV9,0,Input!$D$25*-1)=1),1,0)</f>
        <v>0</v>
      </c>
      <c r="AW9" s="20">
        <f ca="1">+IF(OR(
OFFSET(AW6,0,Input!$D$25*-1)=1,
OFFSET(AW9,0,Input!$D$25*-1)=1),1,0)</f>
        <v>0</v>
      </c>
      <c r="AX9" s="20">
        <f ca="1">+IF(OR(
OFFSET(AX6,0,Input!$D$25*-1)=1,
OFFSET(AX9,0,Input!$D$25*-1)=1),1,0)</f>
        <v>1</v>
      </c>
      <c r="AY9" s="20">
        <f ca="1">+IF(OR(
OFFSET(AY6,0,Input!$D$25*-1)=1,
OFFSET(AY9,0,Input!$D$25*-1)=1),1,0)</f>
        <v>0</v>
      </c>
      <c r="AZ9" s="20">
        <f ca="1">+IF(OR(
OFFSET(AZ6,0,Input!$D$25*-1)=1,
OFFSET(AZ9,0,Input!$D$25*-1)=1),1,0)</f>
        <v>0</v>
      </c>
      <c r="BA9" s="20">
        <f ca="1">+IF(OR(
OFFSET(BA6,0,Input!$D$25*-1)=1,
OFFSET(BA9,0,Input!$D$25*-1)=1),1,0)</f>
        <v>1</v>
      </c>
      <c r="BB9" s="20">
        <f ca="1">+IF(OR(
OFFSET(BB6,0,Input!$D$25*-1)=1,
OFFSET(BB9,0,Input!$D$25*-1)=1),1,0)</f>
        <v>0</v>
      </c>
      <c r="BC9" s="20">
        <f ca="1">+IF(OR(
OFFSET(BC6,0,Input!$D$25*-1)=1,
OFFSET(BC9,0,Input!$D$25*-1)=1),1,0)</f>
        <v>0</v>
      </c>
      <c r="BD9" s="20">
        <f ca="1">+IF(OR(
OFFSET(BD6,0,Input!$D$25*-1)=1,
OFFSET(BD9,0,Input!$D$25*-1)=1),1,0)</f>
        <v>1</v>
      </c>
      <c r="BE9" s="20">
        <f ca="1">+IF(OR(
OFFSET(BE6,0,Input!$D$25*-1)=1,
OFFSET(BE9,0,Input!$D$25*-1)=1),1,0)</f>
        <v>0</v>
      </c>
    </row>
    <row r="10" spans="1:57" x14ac:dyDescent="0.2">
      <c r="A10" s="20"/>
      <c r="B10" s="19" t="s">
        <v>107</v>
      </c>
      <c r="E10" s="20">
        <f ca="1">+IF(OFFSET(E9,0,Input!$D$24*-1)=1,1,0)</f>
        <v>0</v>
      </c>
      <c r="F10" s="20">
        <f ca="1">+IF(OFFSET(F9,0,Input!$D$24*-1)=1,1,0)</f>
        <v>0</v>
      </c>
      <c r="G10" s="20">
        <f ca="1">+IF(OFFSET(G9,0,Input!$D$24*-1)=1,1,0)</f>
        <v>0</v>
      </c>
      <c r="H10" s="20">
        <f ca="1">+IF(OFFSET(H9,0,Input!$D$24*-1)=1,1,0)</f>
        <v>0</v>
      </c>
      <c r="I10" s="20">
        <f ca="1">+IF(OFFSET(I9,0,Input!$D$24*-1)=1,1,0)</f>
        <v>0</v>
      </c>
      <c r="J10" s="20">
        <f ca="1">+IF(OFFSET(J9,0,Input!$D$24*-1)=1,1,0)</f>
        <v>0</v>
      </c>
      <c r="K10" s="20">
        <f ca="1">+IF(OFFSET(K9,0,Input!$D$24*-1)=1,1,0)</f>
        <v>0</v>
      </c>
      <c r="L10" s="20">
        <f ca="1">+IF(OFFSET(L9,0,Input!$D$24*-1)=1,1,0)</f>
        <v>0</v>
      </c>
      <c r="M10" s="20">
        <f ca="1">+IF(OFFSET(M9,0,Input!$D$24*-1)=1,1,0)</f>
        <v>0</v>
      </c>
      <c r="N10" s="20">
        <f ca="1">+IF(OFFSET(N9,0,Input!$D$24*-1)=1,1,0)</f>
        <v>0</v>
      </c>
      <c r="O10" s="20">
        <f ca="1">+IF(OFFSET(O9,0,Input!$D$24*-1)=1,1,0)</f>
        <v>1</v>
      </c>
      <c r="P10" s="20">
        <f ca="1">+IF(OFFSET(P9,0,Input!$D$24*-1)=1,1,0)</f>
        <v>0</v>
      </c>
      <c r="Q10" s="20">
        <f ca="1">+IF(OFFSET(Q9,0,Input!$D$24*-1)=1,1,0)</f>
        <v>0</v>
      </c>
      <c r="R10" s="20">
        <f ca="1">+IF(OFFSET(R9,0,Input!$D$24*-1)=1,1,0)</f>
        <v>1</v>
      </c>
      <c r="S10" s="20">
        <f ca="1">+IF(OFFSET(S9,0,Input!$D$24*-1)=1,1,0)</f>
        <v>0</v>
      </c>
      <c r="T10" s="20">
        <f ca="1">+IF(OFFSET(T9,0,Input!$D$24*-1)=1,1,0)</f>
        <v>0</v>
      </c>
      <c r="U10" s="20">
        <f ca="1">+IF(OFFSET(U9,0,Input!$D$24*-1)=1,1,0)</f>
        <v>1</v>
      </c>
      <c r="V10" s="20">
        <f ca="1">+IF(OFFSET(V9,0,Input!$D$24*-1)=1,1,0)</f>
        <v>0</v>
      </c>
      <c r="W10" s="20">
        <f ca="1">+IF(OFFSET(W9,0,Input!$D$24*-1)=1,1,0)</f>
        <v>0</v>
      </c>
      <c r="X10" s="20">
        <f ca="1">+IF(OFFSET(X9,0,Input!$D$24*-1)=1,1,0)</f>
        <v>1</v>
      </c>
      <c r="Y10" s="20">
        <f ca="1">+IF(OFFSET(Y9,0,Input!$D$24*-1)=1,1,0)</f>
        <v>0</v>
      </c>
      <c r="Z10" s="20">
        <f ca="1">+IF(OFFSET(Z9,0,Input!$D$24*-1)=1,1,0)</f>
        <v>0</v>
      </c>
      <c r="AA10" s="20">
        <f ca="1">+IF(OFFSET(AA9,0,Input!$D$24*-1)=1,1,0)</f>
        <v>1</v>
      </c>
      <c r="AB10" s="20">
        <f ca="1">+IF(OFFSET(AB9,0,Input!$D$24*-1)=1,1,0)</f>
        <v>0</v>
      </c>
      <c r="AC10" s="20">
        <f ca="1">+IF(OFFSET(AC9,0,Input!$D$24*-1)=1,1,0)</f>
        <v>0</v>
      </c>
      <c r="AD10" s="20">
        <f ca="1">+IF(OFFSET(AD9,0,Input!$D$24*-1)=1,1,0)</f>
        <v>1</v>
      </c>
      <c r="AE10" s="20">
        <f ca="1">+IF(OFFSET(AE9,0,Input!$D$24*-1)=1,1,0)</f>
        <v>0</v>
      </c>
      <c r="AF10" s="20">
        <f ca="1">+IF(OFFSET(AF9,0,Input!$D$24*-1)=1,1,0)</f>
        <v>0</v>
      </c>
      <c r="AG10" s="20">
        <f ca="1">+IF(OFFSET(AG9,0,Input!$D$24*-1)=1,1,0)</f>
        <v>1</v>
      </c>
      <c r="AH10" s="20">
        <f ca="1">+IF(OFFSET(AH9,0,Input!$D$24*-1)=1,1,0)</f>
        <v>0</v>
      </c>
      <c r="AI10" s="20">
        <f ca="1">+IF(OFFSET(AI9,0,Input!$D$24*-1)=1,1,0)</f>
        <v>0</v>
      </c>
      <c r="AJ10" s="20">
        <f ca="1">+IF(OFFSET(AJ9,0,Input!$D$24*-1)=1,1,0)</f>
        <v>1</v>
      </c>
      <c r="AK10" s="20">
        <f ca="1">+IF(OFFSET(AK9,0,Input!$D$24*-1)=1,1,0)</f>
        <v>0</v>
      </c>
      <c r="AL10" s="20">
        <f ca="1">+IF(OFFSET(AL9,0,Input!$D$24*-1)=1,1,0)</f>
        <v>0</v>
      </c>
      <c r="AM10" s="20">
        <f ca="1">+IF(OFFSET(AM9,0,Input!$D$24*-1)=1,1,0)</f>
        <v>1</v>
      </c>
      <c r="AN10" s="20">
        <f ca="1">+IF(OFFSET(AN9,0,Input!$D$24*-1)=1,1,0)</f>
        <v>0</v>
      </c>
      <c r="AO10" s="20">
        <f ca="1">+IF(OFFSET(AO9,0,Input!$D$24*-1)=1,1,0)</f>
        <v>0</v>
      </c>
      <c r="AP10" s="20">
        <f ca="1">+IF(OFFSET(AP9,0,Input!$D$24*-1)=1,1,0)</f>
        <v>1</v>
      </c>
      <c r="AQ10" s="20">
        <f ca="1">+IF(OFFSET(AQ9,0,Input!$D$24*-1)=1,1,0)</f>
        <v>0</v>
      </c>
      <c r="AR10" s="20">
        <f ca="1">+IF(OFFSET(AR9,0,Input!$D$24*-1)=1,1,0)</f>
        <v>0</v>
      </c>
      <c r="AS10" s="20">
        <f ca="1">+IF(OFFSET(AS9,0,Input!$D$24*-1)=1,1,0)</f>
        <v>1</v>
      </c>
      <c r="AT10" s="20">
        <f ca="1">+IF(OFFSET(AT9,0,Input!$D$24*-1)=1,1,0)</f>
        <v>0</v>
      </c>
      <c r="AU10" s="20">
        <f ca="1">+IF(OFFSET(AU9,0,Input!$D$24*-1)=1,1,0)</f>
        <v>0</v>
      </c>
      <c r="AV10" s="20">
        <f ca="1">+IF(OFFSET(AV9,0,Input!$D$24*-1)=1,1,0)</f>
        <v>1</v>
      </c>
      <c r="AW10" s="20">
        <f ca="1">+IF(OFFSET(AW9,0,Input!$D$24*-1)=1,1,0)</f>
        <v>0</v>
      </c>
      <c r="AX10" s="20">
        <f ca="1">+IF(OFFSET(AX9,0,Input!$D$24*-1)=1,1,0)</f>
        <v>0</v>
      </c>
      <c r="AY10" s="20">
        <f ca="1">+IF(OFFSET(AY9,0,Input!$D$24*-1)=1,1,0)</f>
        <v>1</v>
      </c>
      <c r="AZ10" s="20">
        <f ca="1">+IF(OFFSET(AZ9,0,Input!$D$24*-1)=1,1,0)</f>
        <v>0</v>
      </c>
      <c r="BA10" s="20">
        <f ca="1">+IF(OFFSET(BA9,0,Input!$D$24*-1)=1,1,0)</f>
        <v>0</v>
      </c>
      <c r="BB10" s="20">
        <f ca="1">+IF(OFFSET(BB9,0,Input!$D$24*-1)=1,1,0)</f>
        <v>1</v>
      </c>
      <c r="BC10" s="20">
        <f ca="1">+IF(OFFSET(BC9,0,Input!$D$24*-1)=1,1,0)</f>
        <v>0</v>
      </c>
      <c r="BD10" s="20">
        <f ca="1">+IF(OFFSET(BD9,0,Input!$D$24*-1)=1,1,0)</f>
        <v>0</v>
      </c>
      <c r="BE10" s="20">
        <f ca="1">+IF(OFFSET(BE9,0,Input!$D$24*-1)=1,1,0)</f>
        <v>1</v>
      </c>
    </row>
    <row r="11" spans="1:57" x14ac:dyDescent="0.2">
      <c r="A11" s="20"/>
      <c r="B11" s="19" t="s">
        <v>108</v>
      </c>
      <c r="E11" s="20">
        <f ca="1">+IF(OR(E8=1,E10=1),1,0)</f>
        <v>0</v>
      </c>
      <c r="F11" s="20">
        <f t="shared" ref="F11:AA11" ca="1" si="62">+IF(OR(F8=1,F10=1),1,0)</f>
        <v>0</v>
      </c>
      <c r="G11" s="20">
        <f t="shared" ca="1" si="62"/>
        <v>0</v>
      </c>
      <c r="H11" s="20">
        <f t="shared" ca="1" si="62"/>
        <v>0</v>
      </c>
      <c r="I11" s="20">
        <f t="shared" ca="1" si="62"/>
        <v>0</v>
      </c>
      <c r="J11" s="20">
        <f t="shared" ca="1" si="62"/>
        <v>0</v>
      </c>
      <c r="K11" s="20">
        <f t="shared" ca="1" si="62"/>
        <v>0</v>
      </c>
      <c r="L11" s="20">
        <f t="shared" ca="1" si="62"/>
        <v>1</v>
      </c>
      <c r="M11" s="20">
        <f t="shared" ca="1" si="62"/>
        <v>0</v>
      </c>
      <c r="N11" s="20">
        <f t="shared" ca="1" si="62"/>
        <v>0</v>
      </c>
      <c r="O11" s="20">
        <f t="shared" ca="1" si="62"/>
        <v>1</v>
      </c>
      <c r="P11" s="20">
        <f t="shared" ca="1" si="62"/>
        <v>0</v>
      </c>
      <c r="Q11" s="20">
        <f t="shared" ca="1" si="62"/>
        <v>0</v>
      </c>
      <c r="R11" s="20">
        <f t="shared" ca="1" si="62"/>
        <v>1</v>
      </c>
      <c r="S11" s="20">
        <f t="shared" ca="1" si="62"/>
        <v>0</v>
      </c>
      <c r="T11" s="20">
        <f t="shared" ca="1" si="62"/>
        <v>0</v>
      </c>
      <c r="U11" s="20">
        <f t="shared" ca="1" si="62"/>
        <v>1</v>
      </c>
      <c r="V11" s="20">
        <f t="shared" ca="1" si="62"/>
        <v>0</v>
      </c>
      <c r="W11" s="20">
        <f t="shared" ca="1" si="62"/>
        <v>0</v>
      </c>
      <c r="X11" s="20">
        <f t="shared" ca="1" si="62"/>
        <v>1</v>
      </c>
      <c r="Y11" s="20">
        <f t="shared" ca="1" si="62"/>
        <v>0</v>
      </c>
      <c r="Z11" s="20">
        <f t="shared" ca="1" si="62"/>
        <v>0</v>
      </c>
      <c r="AA11" s="20">
        <f t="shared" ca="1" si="62"/>
        <v>1</v>
      </c>
      <c r="AB11" s="20">
        <f t="shared" ref="AB11" ca="1" si="63">+IF(OR(AB8=1,AB10=1),1,0)</f>
        <v>0</v>
      </c>
      <c r="AC11" s="20">
        <f ca="1">+IF(OR(AC8=1,AC10=1),1,0)</f>
        <v>0</v>
      </c>
      <c r="AD11" s="20">
        <f t="shared" ref="AD11:BA11" ca="1" si="64">+IF(OR(AD8=1,AD10=1),1,0)</f>
        <v>1</v>
      </c>
      <c r="AE11" s="20">
        <f t="shared" ca="1" si="64"/>
        <v>0</v>
      </c>
      <c r="AF11" s="20">
        <f t="shared" ca="1" si="64"/>
        <v>0</v>
      </c>
      <c r="AG11" s="20">
        <f t="shared" ca="1" si="64"/>
        <v>1</v>
      </c>
      <c r="AH11" s="20">
        <f t="shared" ca="1" si="64"/>
        <v>0</v>
      </c>
      <c r="AI11" s="20">
        <f t="shared" ca="1" si="64"/>
        <v>0</v>
      </c>
      <c r="AJ11" s="20">
        <f t="shared" ca="1" si="64"/>
        <v>1</v>
      </c>
      <c r="AK11" s="20">
        <f t="shared" ca="1" si="64"/>
        <v>0</v>
      </c>
      <c r="AL11" s="20">
        <f t="shared" ca="1" si="64"/>
        <v>0</v>
      </c>
      <c r="AM11" s="20">
        <f t="shared" ca="1" si="64"/>
        <v>1</v>
      </c>
      <c r="AN11" s="20">
        <f t="shared" ca="1" si="64"/>
        <v>0</v>
      </c>
      <c r="AO11" s="20">
        <f t="shared" ca="1" si="64"/>
        <v>0</v>
      </c>
      <c r="AP11" s="20">
        <f t="shared" ca="1" si="64"/>
        <v>1</v>
      </c>
      <c r="AQ11" s="20">
        <f t="shared" ca="1" si="64"/>
        <v>0</v>
      </c>
      <c r="AR11" s="20">
        <f t="shared" ca="1" si="64"/>
        <v>0</v>
      </c>
      <c r="AS11" s="20">
        <f t="shared" ca="1" si="64"/>
        <v>1</v>
      </c>
      <c r="AT11" s="20">
        <f t="shared" ca="1" si="64"/>
        <v>0</v>
      </c>
      <c r="AU11" s="20">
        <f t="shared" ca="1" si="64"/>
        <v>0</v>
      </c>
      <c r="AV11" s="20">
        <f t="shared" ca="1" si="64"/>
        <v>1</v>
      </c>
      <c r="AW11" s="20">
        <f t="shared" ca="1" si="64"/>
        <v>0</v>
      </c>
      <c r="AX11" s="20">
        <f t="shared" ca="1" si="64"/>
        <v>0</v>
      </c>
      <c r="AY11" s="20">
        <f t="shared" ca="1" si="64"/>
        <v>1</v>
      </c>
      <c r="AZ11" s="20">
        <f t="shared" ca="1" si="64"/>
        <v>0</v>
      </c>
      <c r="BA11" s="20">
        <f t="shared" ca="1" si="64"/>
        <v>0</v>
      </c>
      <c r="BB11" s="20">
        <f ca="1">+IF(OR(BB8=1,BB10=1),1,0)</f>
        <v>1</v>
      </c>
      <c r="BC11" s="20">
        <f t="shared" ref="BC11:BE11" ca="1" si="65">+IF(OR(BC8=1,BC10=1),1,0)</f>
        <v>0</v>
      </c>
      <c r="BD11" s="20">
        <f t="shared" ca="1" si="65"/>
        <v>0</v>
      </c>
      <c r="BE11" s="20">
        <f t="shared" ca="1" si="65"/>
        <v>1</v>
      </c>
    </row>
    <row r="12" spans="1:57" x14ac:dyDescent="0.2">
      <c r="A12" s="20"/>
      <c r="B12" s="19" t="s">
        <v>109</v>
      </c>
      <c r="E12" s="20">
        <f>AND(SUM(D$7:$E7)=1,E7=0)*1</f>
        <v>0</v>
      </c>
      <c r="F12" s="20">
        <f>AND(SUM($E$7:E7)=1,F7=0)*1</f>
        <v>0</v>
      </c>
      <c r="G12" s="20">
        <f>AND(SUM($E$7:F7)=1,G7=0)*1</f>
        <v>0</v>
      </c>
      <c r="H12" s="20">
        <f>AND(SUM($E$7:G7)=1,H7=0)*1</f>
        <v>0</v>
      </c>
      <c r="I12" s="20">
        <f>AND(SUM($E$7:H7)=1,I7=0)*1</f>
        <v>0</v>
      </c>
      <c r="J12" s="20">
        <f>AND(SUM($E$7:I7)=1,J7=0)*1</f>
        <v>0</v>
      </c>
      <c r="K12" s="20">
        <f>AND(SUM($E$7:J7)=1,K7=0)*1</f>
        <v>0</v>
      </c>
      <c r="L12" s="20">
        <f>AND(SUM($E$7:K7)=1,L7=0)*1</f>
        <v>1</v>
      </c>
      <c r="M12" s="20">
        <f>AND(SUM($E$7:L7)=1,M7=0)*1</f>
        <v>1</v>
      </c>
      <c r="N12" s="20">
        <f>AND(SUM($E$7:M7)=1,N7=0)*1</f>
        <v>1</v>
      </c>
      <c r="O12" s="20">
        <f>AND(SUM($E$7:N7)=1,O7=0)*1</f>
        <v>1</v>
      </c>
      <c r="P12" s="20">
        <f>AND(SUM($E$7:O7)=1,P7=0)*1</f>
        <v>1</v>
      </c>
      <c r="Q12" s="20">
        <f>AND(SUM($E$7:P7)=1,Q7=0)*1</f>
        <v>1</v>
      </c>
      <c r="R12" s="20">
        <f>AND(SUM($E$7:Q7)=1,R7=0)*1</f>
        <v>1</v>
      </c>
      <c r="S12" s="20">
        <f>AND(SUM($E$7:R7)=1,S7=0)*1</f>
        <v>1</v>
      </c>
      <c r="T12" s="20">
        <f>AND(SUM($E$7:S7)=1,T7=0)*1</f>
        <v>1</v>
      </c>
      <c r="U12" s="20">
        <f>AND(SUM($E$7:T7)=1,U7=0)*1</f>
        <v>1</v>
      </c>
      <c r="V12" s="20">
        <f>AND(SUM($E$7:U7)=1,V7=0)*1</f>
        <v>1</v>
      </c>
      <c r="W12" s="20">
        <f>AND(SUM($E$7:V7)=1,W7=0)*1</f>
        <v>1</v>
      </c>
      <c r="X12" s="20">
        <f>AND(SUM($E$7:W7)=1,X7=0)*1</f>
        <v>1</v>
      </c>
      <c r="Y12" s="20">
        <f>AND(SUM($E$7:X7)=1,Y7=0)*1</f>
        <v>1</v>
      </c>
      <c r="Z12" s="20">
        <f>AND(SUM($E$7:Y7)=1,Z7=0)*1</f>
        <v>1</v>
      </c>
      <c r="AA12" s="20">
        <f>AND(SUM($E$7:Z7)=1,AA7=0)*1</f>
        <v>1</v>
      </c>
      <c r="AB12" s="20">
        <f>AND(SUM($E$7:AA7)=1,AB7=0)*1</f>
        <v>1</v>
      </c>
      <c r="AC12" s="20">
        <f>AND(SUM($E$7:AB7)=1,AC7=0)*1</f>
        <v>1</v>
      </c>
      <c r="AD12" s="20">
        <f>AND(SUM($E$7:AC7)=1,AD7=0)*1</f>
        <v>1</v>
      </c>
      <c r="AE12" s="20">
        <f>AND(SUM($E$7:AD7)=1,AE7=0)*1</f>
        <v>1</v>
      </c>
      <c r="AF12" s="20">
        <f>AND(SUM($E$7:AE7)=1,AF7=0)*1</f>
        <v>1</v>
      </c>
      <c r="AG12" s="20">
        <f>AND(SUM($E$7:AF7)=1,AG7=0)*1</f>
        <v>1</v>
      </c>
      <c r="AH12" s="20">
        <f>AND(SUM($E$7:AG7)=1,AH7=0)*1</f>
        <v>1</v>
      </c>
      <c r="AI12" s="20">
        <f>AND(SUM($E$7:AH7)=1,AI7=0)*1</f>
        <v>1</v>
      </c>
      <c r="AJ12" s="20">
        <f>AND(SUM($E$7:AI7)=1,AJ7=0)*1</f>
        <v>1</v>
      </c>
      <c r="AK12" s="20">
        <f>AND(SUM($E$7:AJ7)=1,AK7=0)*1</f>
        <v>1</v>
      </c>
      <c r="AL12" s="20">
        <f>AND(SUM($E$7:AK7)=1,AL7=0)*1</f>
        <v>1</v>
      </c>
      <c r="AM12" s="20">
        <f>AND(SUM($E$7:AL7)=1,AM7=0)*1</f>
        <v>1</v>
      </c>
      <c r="AN12" s="20">
        <f>AND(SUM($E$7:AM7)=1,AN7=0)*1</f>
        <v>1</v>
      </c>
      <c r="AO12" s="20">
        <f>AND(SUM($E$7:AN7)=1,AO7=0)*1</f>
        <v>1</v>
      </c>
      <c r="AP12" s="20">
        <f>AND(SUM($E$7:AO7)=1,AP7=0)*1</f>
        <v>1</v>
      </c>
      <c r="AQ12" s="20">
        <f>AND(SUM($E$7:AP7)=1,AQ7=0)*1</f>
        <v>1</v>
      </c>
      <c r="AR12" s="20">
        <f>AND(SUM($E$7:AQ7)=1,AR7=0)*1</f>
        <v>1</v>
      </c>
      <c r="AS12" s="20">
        <f>AND(SUM($E$7:AR7)=1,AS7=0)*1</f>
        <v>1</v>
      </c>
      <c r="AT12" s="20">
        <f>AND(SUM($E$7:AS7)=1,AT7=0)*1</f>
        <v>1</v>
      </c>
      <c r="AU12" s="20">
        <f>AND(SUM($E$7:AT7)=1,AU7=0)*1</f>
        <v>1</v>
      </c>
      <c r="AV12" s="20">
        <f>AND(SUM($E$7:AU7)=1,AV7=0)*1</f>
        <v>1</v>
      </c>
      <c r="AW12" s="20">
        <f>AND(SUM($E$7:AV7)=1,AW7=0)*1</f>
        <v>1</v>
      </c>
      <c r="AX12" s="20">
        <f>AND(SUM($E$7:AW7)=1,AX7=0)*1</f>
        <v>1</v>
      </c>
      <c r="AY12" s="20">
        <f>AND(SUM($E$7:AX7)=1,AY7=0)*1</f>
        <v>1</v>
      </c>
      <c r="AZ12" s="20">
        <f>AND(SUM($E$7:AY7)=1,AZ7=0)*1</f>
        <v>1</v>
      </c>
      <c r="BA12" s="20">
        <f>AND(SUM($E$7:AZ7)=1,BA7=0)*1</f>
        <v>1</v>
      </c>
      <c r="BB12" s="20">
        <f>AND(SUM($E$7:BA7)=1,BB7=0)*1</f>
        <v>1</v>
      </c>
      <c r="BC12" s="20">
        <f>AND(SUM($E$7:BB7)=1,BC7=0)*1</f>
        <v>1</v>
      </c>
      <c r="BD12" s="20">
        <f>AND(SUM($E$7:BC7)=1,BD7=0)*1</f>
        <v>1</v>
      </c>
      <c r="BE12" s="20">
        <f>AND(SUM($E$7:BD7)=1,BE7=0)*1</f>
        <v>1</v>
      </c>
    </row>
    <row r="14" spans="1:57" x14ac:dyDescent="0.2">
      <c r="B14" s="21"/>
      <c r="C14" s="23" t="s">
        <v>8</v>
      </c>
      <c r="D14" s="24" t="s">
        <v>110</v>
      </c>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row>
    <row r="15" spans="1:57" x14ac:dyDescent="0.2">
      <c r="A15" s="19" t="s">
        <v>111</v>
      </c>
      <c r="B15" s="25" t="s">
        <v>112</v>
      </c>
      <c r="C15" s="25" t="s">
        <v>113</v>
      </c>
      <c r="D15" s="26">
        <f>SUM(E15:BE15)</f>
        <v>6250000</v>
      </c>
      <c r="E15" s="27">
        <f>+IF(E3&gt;=Input!$D$16,Input!$D$15*Input!$D$14,0)</f>
        <v>0</v>
      </c>
      <c r="F15" s="26">
        <f>+IF(F3&gt;=Input!$D$16,Input!$D$15*Input!$D$14,0)</f>
        <v>0</v>
      </c>
      <c r="G15" s="26">
        <f>+IF(G3&gt;=Input!$D$16,Input!$D$15*Input!$D$14,0)</f>
        <v>0</v>
      </c>
      <c r="H15" s="26">
        <f>+IF(H3&gt;=Input!$D$16,Input!$D$15*Input!$D$14,0)</f>
        <v>125000</v>
      </c>
      <c r="I15" s="26">
        <f>+IF(I3&gt;=Input!$D$16,Input!$D$15*Input!$D$14,0)</f>
        <v>125000</v>
      </c>
      <c r="J15" s="26">
        <f>+IF(J3&gt;=Input!$D$16,Input!$D$15*Input!$D$14,0)</f>
        <v>125000</v>
      </c>
      <c r="K15" s="26">
        <f>+IF(K3&gt;=Input!$D$16,Input!$D$15*Input!$D$14,0)</f>
        <v>125000</v>
      </c>
      <c r="L15" s="26">
        <f>+IF(L3&gt;=Input!$D$16,Input!$D$15*Input!$D$14,0)</f>
        <v>125000</v>
      </c>
      <c r="M15" s="26">
        <f>+IF(M3&gt;=Input!$D$16,Input!$D$15*Input!$D$14,0)</f>
        <v>125000</v>
      </c>
      <c r="N15" s="26">
        <f>+IF(N3&gt;=Input!$D$16,Input!$D$15*Input!$D$14,0)</f>
        <v>125000</v>
      </c>
      <c r="O15" s="26">
        <f>+IF(O3&gt;=Input!$D$16,Input!$D$15*Input!$D$14,0)</f>
        <v>125000</v>
      </c>
      <c r="P15" s="26">
        <f>+IF(P3&gt;=Input!$D$16,Input!$D$15*Input!$D$14,0)</f>
        <v>125000</v>
      </c>
      <c r="Q15" s="26">
        <f>+IF(Q3&gt;=Input!$D$16,Input!$D$15*Input!$D$14,0)</f>
        <v>125000</v>
      </c>
      <c r="R15" s="26">
        <f>+IF(R3&gt;=Input!$D$16,Input!$D$15*Input!$D$14,0)</f>
        <v>125000</v>
      </c>
      <c r="S15" s="26">
        <f>+IF(S3&gt;=Input!$D$16,Input!$D$15*Input!$D$14,0)</f>
        <v>125000</v>
      </c>
      <c r="T15" s="26">
        <f>+IF(T3&gt;=Input!$D$16,Input!$D$15*Input!$D$14,0)</f>
        <v>125000</v>
      </c>
      <c r="U15" s="26">
        <f>+IF(U3&gt;=Input!$D$16,Input!$D$15*Input!$D$14,0)</f>
        <v>125000</v>
      </c>
      <c r="V15" s="26">
        <f>+IF(V3&gt;=Input!$D$16,Input!$D$15*Input!$D$14,0)</f>
        <v>125000</v>
      </c>
      <c r="W15" s="26">
        <f>+IF(W3&gt;=Input!$D$16,Input!$D$15*Input!$D$14,0)</f>
        <v>125000</v>
      </c>
      <c r="X15" s="26">
        <f>+IF(X3&gt;=Input!$D$16,Input!$D$15*Input!$D$14,0)</f>
        <v>125000</v>
      </c>
      <c r="Y15" s="26">
        <f>+IF(Y3&gt;=Input!$D$16,Input!$D$15*Input!$D$14,0)</f>
        <v>125000</v>
      </c>
      <c r="Z15" s="26">
        <f>+IF(Z3&gt;=Input!$D$16,Input!$D$15*Input!$D$14,0)</f>
        <v>125000</v>
      </c>
      <c r="AA15" s="26">
        <f>+IF(AA3&gt;=Input!$D$16,Input!$D$15*Input!$D$14,0)</f>
        <v>125000</v>
      </c>
      <c r="AB15" s="26">
        <f>+IF(AB3&gt;=Input!$D$16,Input!$D$15*Input!$D$14,0)</f>
        <v>125000</v>
      </c>
      <c r="AC15" s="26">
        <f>+IF(AC3&gt;=Input!$D$16,Input!$D$15*Input!$D$14,0)</f>
        <v>125000</v>
      </c>
      <c r="AD15" s="26">
        <f>+IF(AD3&gt;=Input!$D$16,Input!$D$15*Input!$D$14,0)</f>
        <v>125000</v>
      </c>
      <c r="AE15" s="26">
        <f>+IF(AE3&gt;=Input!$D$16,Input!$D$15*Input!$D$14,0)</f>
        <v>125000</v>
      </c>
      <c r="AF15" s="26">
        <f>+IF(AF3&gt;=Input!$D$16,Input!$D$15*Input!$D$14,0)</f>
        <v>125000</v>
      </c>
      <c r="AG15" s="26">
        <f>+IF(AG3&gt;=Input!$D$16,Input!$D$15*Input!$D$14,0)</f>
        <v>125000</v>
      </c>
      <c r="AH15" s="26">
        <f>+IF(AH3&gt;=Input!$D$16,Input!$D$15*Input!$D$14,0)</f>
        <v>125000</v>
      </c>
      <c r="AI15" s="26">
        <f>+IF(AI3&gt;=Input!$D$16,Input!$D$15*Input!$D$14,0)</f>
        <v>125000</v>
      </c>
      <c r="AJ15" s="26">
        <f>+IF(AJ3&gt;=Input!$D$16,Input!$D$15*Input!$D$14,0)</f>
        <v>125000</v>
      </c>
      <c r="AK15" s="26">
        <f>+IF(AK3&gt;=Input!$D$16,Input!$D$15*Input!$D$14,0)</f>
        <v>125000</v>
      </c>
      <c r="AL15" s="26">
        <f>+IF(AL3&gt;=Input!$D$16,Input!$D$15*Input!$D$14,0)</f>
        <v>125000</v>
      </c>
      <c r="AM15" s="26">
        <f>+IF(AM3&gt;=Input!$D$16,Input!$D$15*Input!$D$14,0)</f>
        <v>125000</v>
      </c>
      <c r="AN15" s="26">
        <f>+IF(AN3&gt;=Input!$D$16,Input!$D$15*Input!$D$14,0)</f>
        <v>125000</v>
      </c>
      <c r="AO15" s="26">
        <f>+IF(AO3&gt;=Input!$D$16,Input!$D$15*Input!$D$14,0)</f>
        <v>125000</v>
      </c>
      <c r="AP15" s="26">
        <f>+IF(AP3&gt;=Input!$D$16,Input!$D$15*Input!$D$14,0)</f>
        <v>125000</v>
      </c>
      <c r="AQ15" s="26">
        <f>+IF(AQ3&gt;=Input!$D$16,Input!$D$15*Input!$D$14,0)</f>
        <v>125000</v>
      </c>
      <c r="AR15" s="26">
        <f>+IF(AR3&gt;=Input!$D$16,Input!$D$15*Input!$D$14,0)</f>
        <v>125000</v>
      </c>
      <c r="AS15" s="26">
        <f>+IF(AS3&gt;=Input!$D$16,Input!$D$15*Input!$D$14,0)</f>
        <v>125000</v>
      </c>
      <c r="AT15" s="26">
        <f>+IF(AT3&gt;=Input!$D$16,Input!$D$15*Input!$D$14,0)</f>
        <v>125000</v>
      </c>
      <c r="AU15" s="26">
        <f>+IF(AU3&gt;=Input!$D$16,Input!$D$15*Input!$D$14,0)</f>
        <v>125000</v>
      </c>
      <c r="AV15" s="26">
        <f>+IF(AV3&gt;=Input!$D$16,Input!$D$15*Input!$D$14,0)</f>
        <v>125000</v>
      </c>
      <c r="AW15" s="26">
        <f>+IF(AW3&gt;=Input!$D$16,Input!$D$15*Input!$D$14,0)</f>
        <v>125000</v>
      </c>
      <c r="AX15" s="26">
        <f>+IF(AX3&gt;=Input!$D$16,Input!$D$15*Input!$D$14,0)</f>
        <v>125000</v>
      </c>
      <c r="AY15" s="26">
        <f>+IF(AY3&gt;=Input!$D$16,Input!$D$15*Input!$D$14,0)</f>
        <v>125000</v>
      </c>
      <c r="AZ15" s="26">
        <f>+IF(AZ3&gt;=Input!$D$16,Input!$D$15*Input!$D$14,0)</f>
        <v>125000</v>
      </c>
      <c r="BA15" s="26">
        <f>+IF(BA3&gt;=Input!$D$16,Input!$D$15*Input!$D$14,0)</f>
        <v>125000</v>
      </c>
      <c r="BB15" s="26">
        <f>+IF(BB3&gt;=Input!$D$16,Input!$D$15*Input!$D$14,0)</f>
        <v>125000</v>
      </c>
      <c r="BC15" s="26">
        <f>+IF(BC3&gt;=Input!$D$16,Input!$D$15*Input!$D$14,0)</f>
        <v>125000</v>
      </c>
      <c r="BD15" s="26">
        <f>+IF(BD3&gt;=Input!$D$16,Input!$D$15*Input!$D$14,0)</f>
        <v>125000</v>
      </c>
      <c r="BE15" s="26">
        <f>+IF(BE3&gt;=Input!$D$16,Input!$D$15*Input!$D$14,0)</f>
        <v>125000</v>
      </c>
    </row>
    <row r="16" spans="1:57" x14ac:dyDescent="0.2">
      <c r="B16" s="25" t="s">
        <v>114</v>
      </c>
      <c r="C16" s="25" t="s">
        <v>113</v>
      </c>
      <c r="D16" s="26">
        <f ca="1">SUM(E16:BE16)</f>
        <v>6000000</v>
      </c>
      <c r="E16" s="27">
        <f ca="1">IF(OR(E6=1,E9=1),SUM($E$15:OFFSET(E15,0,Input!$D$18*-1))-SUM(D$16:$E16),0)</f>
        <v>0</v>
      </c>
      <c r="F16" s="26">
        <f ca="1">IF(OR(F6=1,F9=1),SUM($E$15:OFFSET(F15,0,Input!$D$18*-1))-SUM($E$16:E16),0)</f>
        <v>0</v>
      </c>
      <c r="G16" s="26">
        <f ca="1">IF(OR(G6=1,G9=1),SUM($E$15:OFFSET(G15,0,Input!$D$18*-1))-SUM($E$16:F16),0)</f>
        <v>0</v>
      </c>
      <c r="H16" s="26">
        <f ca="1">IF(OR(H6=1,H9=1),SUM($E$15:OFFSET(H15,0,Input!$D$18*-1))-SUM($E$16:G16),0)</f>
        <v>0</v>
      </c>
      <c r="I16" s="26">
        <f ca="1">IF(OR(I6=1,I9=1),SUM($E$15:OFFSET(I15,0,Input!$D$18*-1))-SUM($E$16:H16),0)</f>
        <v>0</v>
      </c>
      <c r="J16" s="26">
        <f ca="1">IF(OR(J6=1,J9=1),SUM($E$15:OFFSET(J15,0,Input!$D$18*-1))-SUM($E$16:I16),0)</f>
        <v>0</v>
      </c>
      <c r="K16" s="26">
        <f ca="1">IF(OR(K6=1,K9=1),SUM($E$15:OFFSET(K15,0,Input!$D$18*-1))-SUM($E$16:J16),0)</f>
        <v>375000</v>
      </c>
      <c r="L16" s="26">
        <f ca="1">IF(OR(L6=1,L9=1),SUM($E$15:OFFSET(L15,0,Input!$D$18*-1))-SUM($E$16:K16),0)</f>
        <v>0</v>
      </c>
      <c r="M16" s="26">
        <f ca="1">IF(OR(M6=1,M9=1),SUM($E$15:OFFSET(M15,0,Input!$D$18*-1))-SUM($E$16:L16),0)</f>
        <v>0</v>
      </c>
      <c r="N16" s="26">
        <f ca="1">IF(OR(N6=1,N9=1),SUM($E$15:OFFSET(N15,0,Input!$D$18*-1))-SUM($E$16:M16),0)</f>
        <v>375000</v>
      </c>
      <c r="O16" s="26">
        <f ca="1">IF(OR(O6=1,O9=1),SUM($E$15:OFFSET(O15,0,Input!$D$18*-1))-SUM($E$16:N16),0)</f>
        <v>0</v>
      </c>
      <c r="P16" s="26">
        <f ca="1">IF(OR(P6=1,P9=1),SUM($E$15:OFFSET(P15,0,Input!$D$18*-1))-SUM($E$16:O16),0)</f>
        <v>0</v>
      </c>
      <c r="Q16" s="26">
        <f ca="1">IF(OR(Q6=1,Q9=1),SUM($E$15:OFFSET(Q15,0,Input!$D$18*-1))-SUM($E$16:P16),0)</f>
        <v>375000</v>
      </c>
      <c r="R16" s="26">
        <f ca="1">IF(OR(R6=1,R9=1),SUM($E$15:OFFSET(R15,0,Input!$D$18*-1))-SUM($E$16:Q16),0)</f>
        <v>0</v>
      </c>
      <c r="S16" s="26">
        <f ca="1">IF(OR(S6=1,S9=1),SUM($E$15:OFFSET(S15,0,Input!$D$18*-1))-SUM($E$16:R16),0)</f>
        <v>0</v>
      </c>
      <c r="T16" s="26">
        <f ca="1">IF(OR(T6=1,T9=1),SUM($E$15:OFFSET(T15,0,Input!$D$18*-1))-SUM($E$16:S16),0)</f>
        <v>375000</v>
      </c>
      <c r="U16" s="26">
        <f ca="1">IF(OR(U6=1,U9=1),SUM($E$15:OFFSET(U15,0,Input!$D$18*-1))-SUM($E$16:T16),0)</f>
        <v>0</v>
      </c>
      <c r="V16" s="26">
        <f ca="1">IF(OR(V6=1,V9=1),SUM($E$15:OFFSET(V15,0,Input!$D$18*-1))-SUM($E$16:U16),0)</f>
        <v>0</v>
      </c>
      <c r="W16" s="26">
        <f ca="1">IF(OR(W6=1,W9=1),SUM($E$15:OFFSET(W15,0,Input!$D$18*-1))-SUM($E$16:V16),0)</f>
        <v>375000</v>
      </c>
      <c r="X16" s="26">
        <f ca="1">IF(OR(X6=1,X9=1),SUM($E$15:OFFSET(X15,0,Input!$D$18*-1))-SUM($E$16:W16),0)</f>
        <v>0</v>
      </c>
      <c r="Y16" s="26">
        <f ca="1">IF(OR(Y6=1,Y9=1),SUM($E$15:OFFSET(Y15,0,Input!$D$18*-1))-SUM($E$16:X16),0)</f>
        <v>0</v>
      </c>
      <c r="Z16" s="26">
        <f ca="1">IF(OR(Z6=1,Z9=1),SUM($E$15:OFFSET(Z15,0,Input!$D$18*-1))-SUM($E$16:Y16),0)</f>
        <v>375000</v>
      </c>
      <c r="AA16" s="26">
        <f ca="1">IF(OR(AA6=1,AA9=1),SUM($E$15:OFFSET(AA15,0,Input!$D$18*-1))-SUM($E$16:Z16),0)</f>
        <v>0</v>
      </c>
      <c r="AB16" s="26">
        <f ca="1">IF(OR(AB6=1,AB9=1),SUM($E$15:OFFSET(AB15,0,Input!$D$18*-1))-SUM($E$16:AA16),0)</f>
        <v>0</v>
      </c>
      <c r="AC16" s="26">
        <f ca="1">IF(OR(AC6=1,AC9=1),SUM($E$15:OFFSET(AC15,0,Input!$D$18*-1))-SUM($E$16:AB16),0)</f>
        <v>375000</v>
      </c>
      <c r="AD16" s="26">
        <f ca="1">IF(OR(AD6=1,AD9=1),SUM($E$15:OFFSET(AD15,0,Input!$D$18*-1))-SUM($E$16:AC16),0)</f>
        <v>0</v>
      </c>
      <c r="AE16" s="26">
        <f ca="1">IF(OR(AE6=1,AE9=1),SUM($E$15:OFFSET(AE15,0,Input!$D$18*-1))-SUM($E$16:AD16),0)</f>
        <v>0</v>
      </c>
      <c r="AF16" s="26">
        <f ca="1">IF(OR(AF6=1,AF9=1),SUM($E$15:OFFSET(AF15,0,Input!$D$18*-1))-SUM($E$16:AE16),0)</f>
        <v>375000</v>
      </c>
      <c r="AG16" s="26">
        <f ca="1">IF(OR(AG6=1,AG9=1),SUM($E$15:OFFSET(AG15,0,Input!$D$18*-1))-SUM($E$16:AF16),0)</f>
        <v>0</v>
      </c>
      <c r="AH16" s="26">
        <f ca="1">IF(OR(AH6=1,AH9=1),SUM($E$15:OFFSET(AH15,0,Input!$D$18*-1))-SUM($E$16:AG16),0)</f>
        <v>0</v>
      </c>
      <c r="AI16" s="26">
        <f ca="1">IF(OR(AI6=1,AI9=1),SUM($E$15:OFFSET(AI15,0,Input!$D$18*-1))-SUM($E$16:AH16),0)</f>
        <v>375000</v>
      </c>
      <c r="AJ16" s="26">
        <f ca="1">IF(OR(AJ6=1,AJ9=1),SUM($E$15:OFFSET(AJ15,0,Input!$D$18*-1))-SUM($E$16:AI16),0)</f>
        <v>0</v>
      </c>
      <c r="AK16" s="26">
        <f ca="1">IF(OR(AK6=1,AK9=1),SUM($E$15:OFFSET(AK15,0,Input!$D$18*-1))-SUM($E$16:AJ16),0)</f>
        <v>0</v>
      </c>
      <c r="AL16" s="26">
        <f ca="1">IF(OR(AL6=1,AL9=1),SUM($E$15:OFFSET(AL15,0,Input!$D$18*-1))-SUM($E$16:AK16),0)</f>
        <v>375000</v>
      </c>
      <c r="AM16" s="26">
        <f ca="1">IF(OR(AM6=1,AM9=1),SUM($E$15:OFFSET(AM15,0,Input!$D$18*-1))-SUM($E$16:AL16),0)</f>
        <v>0</v>
      </c>
      <c r="AN16" s="26">
        <f ca="1">IF(OR(AN6=1,AN9=1),SUM($E$15:OFFSET(AN15,0,Input!$D$18*-1))-SUM($E$16:AM16),0)</f>
        <v>0</v>
      </c>
      <c r="AO16" s="26">
        <f ca="1">IF(OR(AO6=1,AO9=1),SUM($E$15:OFFSET(AO15,0,Input!$D$18*-1))-SUM($E$16:AN16),0)</f>
        <v>375000</v>
      </c>
      <c r="AP16" s="26">
        <f ca="1">IF(OR(AP6=1,AP9=1),SUM($E$15:OFFSET(AP15,0,Input!$D$18*-1))-SUM($E$16:AO16),0)</f>
        <v>0</v>
      </c>
      <c r="AQ16" s="26">
        <f ca="1">IF(OR(AQ6=1,AQ9=1),SUM($E$15:OFFSET(AQ15,0,Input!$D$18*-1))-SUM($E$16:AP16),0)</f>
        <v>0</v>
      </c>
      <c r="AR16" s="26">
        <f ca="1">IF(OR(AR6=1,AR9=1),SUM($E$15:OFFSET(AR15,0,Input!$D$18*-1))-SUM($E$16:AQ16),0)</f>
        <v>375000</v>
      </c>
      <c r="AS16" s="26">
        <f ca="1">IF(OR(AS6=1,AS9=1),SUM($E$15:OFFSET(AS15,0,Input!$D$18*-1))-SUM($E$16:AR16),0)</f>
        <v>0</v>
      </c>
      <c r="AT16" s="26">
        <f ca="1">IF(OR(AT6=1,AT9=1),SUM($E$15:OFFSET(AT15,0,Input!$D$18*-1))-SUM($E$16:AS16),0)</f>
        <v>0</v>
      </c>
      <c r="AU16" s="26">
        <f ca="1">IF(OR(AU6=1,AU9=1),SUM($E$15:OFFSET(AU15,0,Input!$D$18*-1))-SUM($E$16:AT16),0)</f>
        <v>375000</v>
      </c>
      <c r="AV16" s="26">
        <f ca="1">IF(OR(AV6=1,AV9=1),SUM($E$15:OFFSET(AV15,0,Input!$D$18*-1))-SUM($E$16:AU16),0)</f>
        <v>0</v>
      </c>
      <c r="AW16" s="26">
        <f ca="1">IF(OR(AW6=1,AW9=1),SUM($E$15:OFFSET(AW15,0,Input!$D$18*-1))-SUM($E$16:AV16),0)</f>
        <v>0</v>
      </c>
      <c r="AX16" s="26">
        <f ca="1">IF(OR(AX6=1,AX9=1),SUM($E$15:OFFSET(AX15,0,Input!$D$18*-1))-SUM($E$16:AW16),0)</f>
        <v>375000</v>
      </c>
      <c r="AY16" s="26">
        <f ca="1">IF(OR(AY6=1,AY9=1),SUM($E$15:OFFSET(AY15,0,Input!$D$18*-1))-SUM($E$16:AX16),0)</f>
        <v>0</v>
      </c>
      <c r="AZ16" s="26">
        <f ca="1">IF(OR(AZ6=1,AZ9=1),SUM($E$15:OFFSET(AZ15,0,Input!$D$18*-1))-SUM($E$16:AY16),0)</f>
        <v>0</v>
      </c>
      <c r="BA16" s="26">
        <f ca="1">IF(OR(BA6=1,BA9=1),SUM($E$15:OFFSET(BA15,0,Input!$D$18*-1))-SUM($E$16:AZ16),0)</f>
        <v>375000</v>
      </c>
      <c r="BB16" s="26">
        <f ca="1">IF(OR(BB6=1,BB9=1),SUM($E$15:OFFSET(BB15,0,Input!$D$18*-1))-SUM($E$16:BA16),0)</f>
        <v>0</v>
      </c>
      <c r="BC16" s="26">
        <f ca="1">IF(OR(BC6=1,BC9=1),SUM($E$15:OFFSET(BC15,0,Input!$D$18*-1))-SUM($E$16:BB16),0)</f>
        <v>0</v>
      </c>
      <c r="BD16" s="26">
        <f ca="1">IF(OR(BD6=1,BD9=1),SUM($E$15:OFFSET(BD15,0,Input!$D$18*-1))-SUM($E$16:BC16),0)</f>
        <v>375000</v>
      </c>
      <c r="BE16" s="26">
        <f ca="1">IF(OR(BE6=1,BE9=1),SUM($E$15:OFFSET(BE15,0,Input!$D$18*-1))-SUM($E$16:BD16),0)</f>
        <v>0</v>
      </c>
    </row>
    <row r="17" spans="1:57" x14ac:dyDescent="0.2">
      <c r="B17" s="25"/>
      <c r="C17" s="25"/>
      <c r="D17" s="26">
        <f>SUM(E17:BE17)</f>
        <v>0</v>
      </c>
      <c r="E17" s="27"/>
      <c r="F17" s="26"/>
      <c r="G17" s="26"/>
      <c r="H17" s="26"/>
      <c r="I17" s="26"/>
      <c r="J17" s="26"/>
      <c r="K17" s="26"/>
      <c r="L17" s="26"/>
      <c r="M17" s="26"/>
      <c r="N17" s="26"/>
      <c r="O17" s="26"/>
      <c r="P17" s="26"/>
      <c r="Q17" s="26"/>
      <c r="R17" s="26"/>
      <c r="S17" s="26"/>
      <c r="T17" s="26"/>
      <c r="U17" s="26"/>
      <c r="V17" s="26"/>
      <c r="W17" s="26"/>
      <c r="X17" s="26"/>
      <c r="Y17" s="26"/>
      <c r="Z17" s="26"/>
      <c r="AA17" s="26"/>
      <c r="AB17" s="26"/>
      <c r="AC17" s="26"/>
    </row>
    <row r="18" spans="1:57" x14ac:dyDescent="0.2">
      <c r="A18" s="19" t="s">
        <v>115</v>
      </c>
      <c r="B18" s="28" t="s">
        <v>116</v>
      </c>
      <c r="C18" s="28" t="s">
        <v>117</v>
      </c>
      <c r="D18" s="29">
        <f ca="1">SUM(E18:BE18)</f>
        <v>36000000</v>
      </c>
      <c r="E18" s="30">
        <f ca="1">+E19</f>
        <v>0</v>
      </c>
      <c r="F18" s="29">
        <f t="shared" ref="F18:Z18" ca="1" si="66">+F19</f>
        <v>0</v>
      </c>
      <c r="G18" s="29">
        <f t="shared" ca="1" si="66"/>
        <v>0</v>
      </c>
      <c r="H18" s="29">
        <f t="shared" ca="1" si="66"/>
        <v>0</v>
      </c>
      <c r="I18" s="29">
        <f t="shared" ca="1" si="66"/>
        <v>0</v>
      </c>
      <c r="J18" s="29">
        <f t="shared" ca="1" si="66"/>
        <v>0</v>
      </c>
      <c r="K18" s="29">
        <f t="shared" ca="1" si="66"/>
        <v>0</v>
      </c>
      <c r="L18" s="29">
        <f ca="1">+L19</f>
        <v>2250000</v>
      </c>
      <c r="M18" s="29">
        <f t="shared" ca="1" si="66"/>
        <v>0</v>
      </c>
      <c r="N18" s="29">
        <f t="shared" ca="1" si="66"/>
        <v>0</v>
      </c>
      <c r="O18" s="29">
        <f ca="1">+O19</f>
        <v>2250000</v>
      </c>
      <c r="P18" s="29">
        <f t="shared" ca="1" si="66"/>
        <v>0</v>
      </c>
      <c r="Q18" s="29">
        <f t="shared" ca="1" si="66"/>
        <v>0</v>
      </c>
      <c r="R18" s="29">
        <f t="shared" ca="1" si="66"/>
        <v>2250000</v>
      </c>
      <c r="S18" s="29">
        <f t="shared" ca="1" si="66"/>
        <v>0</v>
      </c>
      <c r="T18" s="29">
        <f t="shared" ca="1" si="66"/>
        <v>0</v>
      </c>
      <c r="U18" s="29">
        <f t="shared" ca="1" si="66"/>
        <v>2250000</v>
      </c>
      <c r="V18" s="29">
        <f t="shared" ca="1" si="66"/>
        <v>0</v>
      </c>
      <c r="W18" s="29">
        <f t="shared" ca="1" si="66"/>
        <v>0</v>
      </c>
      <c r="X18" s="29">
        <f t="shared" ca="1" si="66"/>
        <v>2250000</v>
      </c>
      <c r="Y18" s="29">
        <f t="shared" ca="1" si="66"/>
        <v>0</v>
      </c>
      <c r="Z18" s="29">
        <f t="shared" ca="1" si="66"/>
        <v>0</v>
      </c>
      <c r="AA18" s="29">
        <f ca="1">+AA19</f>
        <v>2250000</v>
      </c>
      <c r="AB18" s="29">
        <f t="shared" ref="AB18" ca="1" si="67">+AB19</f>
        <v>0</v>
      </c>
      <c r="AC18" s="29">
        <f t="shared" ref="AC18" ca="1" si="68">+AC19</f>
        <v>0</v>
      </c>
      <c r="AD18" s="29">
        <f ca="1">+AD19</f>
        <v>2250000</v>
      </c>
      <c r="AE18" s="29">
        <f t="shared" ref="AE18:BE18" ca="1" si="69">+AE19</f>
        <v>0</v>
      </c>
      <c r="AF18" s="29">
        <f t="shared" ca="1" si="69"/>
        <v>0</v>
      </c>
      <c r="AG18" s="29">
        <f t="shared" ca="1" si="69"/>
        <v>2250000</v>
      </c>
      <c r="AH18" s="29">
        <f t="shared" ca="1" si="69"/>
        <v>0</v>
      </c>
      <c r="AI18" s="29">
        <f t="shared" ca="1" si="69"/>
        <v>0</v>
      </c>
      <c r="AJ18" s="29">
        <f t="shared" ca="1" si="69"/>
        <v>2250000</v>
      </c>
      <c r="AK18" s="29">
        <f t="shared" ca="1" si="69"/>
        <v>0</v>
      </c>
      <c r="AL18" s="29">
        <f t="shared" ca="1" si="69"/>
        <v>0</v>
      </c>
      <c r="AM18" s="29">
        <f t="shared" ca="1" si="69"/>
        <v>2250000</v>
      </c>
      <c r="AN18" s="29">
        <f t="shared" ca="1" si="69"/>
        <v>0</v>
      </c>
      <c r="AO18" s="29">
        <f t="shared" ca="1" si="69"/>
        <v>0</v>
      </c>
      <c r="AP18" s="29">
        <f t="shared" ca="1" si="69"/>
        <v>2250000</v>
      </c>
      <c r="AQ18" s="29">
        <f t="shared" ca="1" si="69"/>
        <v>0</v>
      </c>
      <c r="AR18" s="29">
        <f t="shared" ca="1" si="69"/>
        <v>0</v>
      </c>
      <c r="AS18" s="29">
        <f t="shared" ca="1" si="69"/>
        <v>2250000</v>
      </c>
      <c r="AT18" s="29">
        <f t="shared" ca="1" si="69"/>
        <v>0</v>
      </c>
      <c r="AU18" s="29">
        <f t="shared" ca="1" si="69"/>
        <v>0</v>
      </c>
      <c r="AV18" s="29">
        <f t="shared" ca="1" si="69"/>
        <v>2250000</v>
      </c>
      <c r="AW18" s="29">
        <f t="shared" ca="1" si="69"/>
        <v>0</v>
      </c>
      <c r="AX18" s="29">
        <f t="shared" ca="1" si="69"/>
        <v>0</v>
      </c>
      <c r="AY18" s="29">
        <f t="shared" ca="1" si="69"/>
        <v>2250000</v>
      </c>
      <c r="AZ18" s="29">
        <f t="shared" ca="1" si="69"/>
        <v>0</v>
      </c>
      <c r="BA18" s="29">
        <f t="shared" ca="1" si="69"/>
        <v>0</v>
      </c>
      <c r="BB18" s="29">
        <f t="shared" ca="1" si="69"/>
        <v>2250000</v>
      </c>
      <c r="BC18" s="29">
        <f t="shared" ca="1" si="69"/>
        <v>0</v>
      </c>
      <c r="BD18" s="29">
        <f t="shared" ca="1" si="69"/>
        <v>0</v>
      </c>
      <c r="BE18" s="29">
        <f t="shared" ca="1" si="69"/>
        <v>2250000</v>
      </c>
    </row>
    <row r="19" spans="1:57" x14ac:dyDescent="0.2">
      <c r="B19" s="25" t="s">
        <v>118</v>
      </c>
      <c r="C19" s="25" t="s">
        <v>117</v>
      </c>
      <c r="D19" s="31">
        <f t="shared" ref="D19:D65" ca="1" si="70">SUM(E19:BE19)</f>
        <v>36000000</v>
      </c>
      <c r="E19" s="27">
        <f ca="1">IF(Input!$D$7="Yes",
IF(E11=1,(SUM($E$16:E16)*Input!$D$11-SUM(D$19:$E19)),0),
IF(E11=1,(SUM($E$16:E16)*Input!$D$10-SUM(D$19:$E19)),0))</f>
        <v>0</v>
      </c>
      <c r="F19" s="26">
        <f ca="1">IF(Input!$D$7="Yes",
IF(F11=1,(SUM($E$16:F16)*Input!$D$11-SUM(E$19:$E19)),0),
IF(F11=1,(SUM($E$16:F16)*Input!$D$10-SUM(E$19:$E19)),0))</f>
        <v>0</v>
      </c>
      <c r="G19" s="26">
        <f ca="1">IF(Input!$D$7="Yes",
IF(G11=1,(SUM($E$16:G16)*Input!$D$11-SUM($E$19:F19)),0),
IF(G11=1,(SUM($E$16:G16)*Input!$D$10-SUM($E$19:F19)),0))</f>
        <v>0</v>
      </c>
      <c r="H19" s="26">
        <f ca="1">IF(Input!$D$7="Yes",
IF(H11=1,(SUM($E$16:H16)*Input!$D$11-SUM($E$19:G19)),0),
IF(H11=1,(SUM($E$16:H16)*Input!$D$10-SUM($E$19:G19)),0))</f>
        <v>0</v>
      </c>
      <c r="I19" s="26">
        <f ca="1">IF(Input!$D$7="Yes",
IF(I11=1,(SUM($E$16:I16)*Input!$D$11-SUM($E$19:H19)),0),
IF(I11=1,(SUM($E$16:I16)*Input!$D$10-SUM($E$19:H19)),0))</f>
        <v>0</v>
      </c>
      <c r="J19" s="26">
        <f ca="1">IF(Input!$D$7="Yes",
IF(J11=1,(SUM($E$16:J16)*Input!$D$11-SUM($E$19:I19)),0),
IF(J11=1,(SUM($E$16:J16)*Input!$D$10-SUM($E$19:I19)),0))</f>
        <v>0</v>
      </c>
      <c r="K19" s="26">
        <f ca="1">IF(Input!$D$7="Yes",
IF(K11=1,(SUM($E$16:K16)*Input!$D$11-SUM($E$19:J19)),0),
IF(K11=1,(SUM($E$16:K16)*Input!$D$10-SUM($E$19:J19)),0))</f>
        <v>0</v>
      </c>
      <c r="L19" s="26">
        <f ca="1">IF(Input!$D$7="Yes",
IF(L11=1,(SUM($E$16:L16)*Input!$D$11-SUM($E$19:K19)),0),
IF(L11=1,(SUM($E$16:L16)*Input!$D$10-SUM($E$19:K19)),0))</f>
        <v>2250000</v>
      </c>
      <c r="M19" s="26">
        <f ca="1">IF(Input!$D$7="Yes",
IF(M11=1,(SUM($E$16:M16)*Input!$D$11-SUM($E$19:L19)),0),
IF(M11=1,(SUM($E$16:M16)*Input!$D$10-SUM($E$19:L19)),0))</f>
        <v>0</v>
      </c>
      <c r="N19" s="26">
        <f ca="1">IF(Input!$D$7="Yes",
IF(N11=1,(SUM($E$16:N16)*Input!$D$11-SUM($E$19:M19)),0),
IF(N11=1,(SUM($E$16:N16)*Input!$D$10-SUM($E$19:M19)),0))</f>
        <v>0</v>
      </c>
      <c r="O19" s="26">
        <f ca="1">IF(Input!$D$7="Yes",
IF(O11=1,(SUM($E$16:O16)*Input!$D$11-SUM($E$19:N19)),0),
IF(O11=1,(SUM($E$16:O16)*Input!$D$10-SUM($E$19:N19)),0))</f>
        <v>2250000</v>
      </c>
      <c r="P19" s="26">
        <f ca="1">IF(Input!$D$7="Yes",
IF(P11=1,(SUM($E$16:P16)*Input!$D$11-SUM($E$19:O19)),0),
IF(P11=1,(SUM($E$16:P16)*Input!$D$10-SUM($E$19:O19)),0))</f>
        <v>0</v>
      </c>
      <c r="Q19" s="26">
        <f ca="1">IF(Input!$D$7="Yes",
IF(Q11=1,(SUM($E$16:Q16)*Input!$D$11-SUM($E$19:P19)),0),
IF(Q11=1,(SUM($E$16:Q16)*Input!$D$10-SUM($E$19:P19)),0))</f>
        <v>0</v>
      </c>
      <c r="R19" s="26">
        <f ca="1">IF(Input!$D$7="Yes",
IF(R11=1,(SUM($E$16:R16)*Input!$D$11-SUM($E$19:Q19)),0),
IF(R11=1,(SUM($E$16:R16)*Input!$D$10-SUM($E$19:Q19)),0))</f>
        <v>2250000</v>
      </c>
      <c r="S19" s="26">
        <f ca="1">IF(Input!$D$7="Yes",
IF(S11=1,(SUM($E$16:S16)*Input!$D$11-SUM($E$19:R19)),0),
IF(S11=1,(SUM($E$16:S16)*Input!$D$10-SUM($E$19:R19)),0))</f>
        <v>0</v>
      </c>
      <c r="T19" s="26">
        <f ca="1">IF(Input!$D$7="Yes",
IF(T11=1,(SUM($E$16:T16)*Input!$D$11-SUM($E$19:S19)),0),
IF(T11=1,(SUM($E$16:T16)*Input!$D$10-SUM($E$19:S19)),0))</f>
        <v>0</v>
      </c>
      <c r="U19" s="26">
        <f ca="1">IF(Input!$D$7="Yes",
IF(U11=1,(SUM($E$16:U16)*Input!$D$11-SUM($E$19:T19)),0),
IF(U11=1,(SUM($E$16:U16)*Input!$D$10-SUM($E$19:T19)),0))</f>
        <v>2250000</v>
      </c>
      <c r="V19" s="26">
        <f ca="1">IF(Input!$D$7="Yes",
IF(V11=1,(SUM($E$16:V16)*Input!$D$11-SUM($E$19:U19)),0),
IF(V11=1,(SUM($E$16:V16)*Input!$D$10-SUM($E$19:U19)),0))</f>
        <v>0</v>
      </c>
      <c r="W19" s="26">
        <f ca="1">IF(Input!$D$7="Yes",
IF(W11=1,(SUM($E$16:W16)*Input!$D$11-SUM($E$19:V19)),0),
IF(W11=1,(SUM($E$16:W16)*Input!$D$10-SUM($E$19:V19)),0))</f>
        <v>0</v>
      </c>
      <c r="X19" s="26">
        <f ca="1">IF(Input!$D$7="Yes",
IF(X11=1,(SUM($E$16:X16)*Input!$D$11-SUM($E$19:W19)),0),
IF(X11=1,(SUM($E$16:X16)*Input!$D$10-SUM($E$19:W19)),0))</f>
        <v>2250000</v>
      </c>
      <c r="Y19" s="26">
        <f ca="1">IF(Input!$D$7="Yes",
IF(Y11=1,(SUM($E$16:Y16)*Input!$D$11-SUM($E$19:X19)),0),
IF(Y11=1,(SUM($E$16:Y16)*Input!$D$10-SUM($E$19:X19)),0))</f>
        <v>0</v>
      </c>
      <c r="Z19" s="26">
        <f ca="1">IF(Input!$D$7="Yes",
IF(Z11=1,(SUM($E$16:Z16)*Input!$D$11-SUM($E$19:Y19)),0),
IF(Z11=1,(SUM($E$16:Z16)*Input!$D$10-SUM($E$19:Y19)),0))</f>
        <v>0</v>
      </c>
      <c r="AA19" s="26">
        <f ca="1">IF(Input!$D$7="Yes",
IF(AA11=1,(SUM($E$16:AA16)*Input!$D$11-SUM($E$19:Z19)),0),
IF(AA11=1,(SUM($E$16:AA16)*Input!$D$10-SUM($E$19:Z19)),0))</f>
        <v>2250000</v>
      </c>
      <c r="AB19" s="26">
        <f ca="1">IF(Input!$D$7="Yes",
IF(AB11=1,(SUM($E$16:AB16)*Input!$D$11-SUM($E$19:AA19)),0),
IF(AB11=1,(SUM($E$16:AB16)*Input!$D$10-SUM($E$19:AA19)),0))</f>
        <v>0</v>
      </c>
      <c r="AC19" s="26">
        <f ca="1">IF(Input!$D$7="Yes",
IF(AC11=1,(SUM($E$16:AC16)*Input!$D$11-SUM($E$19:AB19)),0),
IF(AC11=1,(SUM($E$16:AC16)*Input!$D$10-SUM($E$19:AB19)),0))</f>
        <v>0</v>
      </c>
      <c r="AD19" s="26">
        <f ca="1">IF(Input!$D$7="Yes",
IF(AD11=1,(SUM($E$16:AD16)*Input!$D$11-SUM($E$19:AC19)),0),
IF(AD11=1,(SUM($E$16:AD16)*Input!$D$10-SUM($E$19:AC19)),0))</f>
        <v>2250000</v>
      </c>
      <c r="AE19" s="26">
        <f ca="1">IF(Input!$D$7="Yes",
IF(AE11=1,(SUM($E$16:AE16)*Input!$D$11-SUM($E$19:AD19)),0),
IF(AE11=1,(SUM($E$16:AE16)*Input!$D$10-SUM($E$19:AD19)),0))</f>
        <v>0</v>
      </c>
      <c r="AF19" s="26">
        <f ca="1">IF(Input!$D$7="Yes",
IF(AF11=1,(SUM($E$16:AF16)*Input!$D$11-SUM($E$19:AE19)),0),
IF(AF11=1,(SUM($E$16:AF16)*Input!$D$10-SUM($E$19:AE19)),0))</f>
        <v>0</v>
      </c>
      <c r="AG19" s="26">
        <f ca="1">IF(Input!$D$7="Yes",
IF(AG11=1,(SUM($E$16:AG16)*Input!$D$11-SUM($E$19:AF19)),0),
IF(AG11=1,(SUM($E$16:AG16)*Input!$D$10-SUM($E$19:AF19)),0))</f>
        <v>2250000</v>
      </c>
      <c r="AH19" s="26">
        <f ca="1">IF(Input!$D$7="Yes",
IF(AH11=1,(SUM($E$16:AH16)*Input!$D$11-SUM($E$19:AG19)),0),
IF(AH11=1,(SUM($E$16:AH16)*Input!$D$10-SUM($E$19:AG19)),0))</f>
        <v>0</v>
      </c>
      <c r="AI19" s="26">
        <f ca="1">IF(Input!$D$7="Yes",
IF(AI11=1,(SUM($E$16:AI16)*Input!$D$11-SUM($E$19:AH19)),0),
IF(AI11=1,(SUM($E$16:AI16)*Input!$D$10-SUM($E$19:AH19)),0))</f>
        <v>0</v>
      </c>
      <c r="AJ19" s="26">
        <f ca="1">IF(Input!$D$7="Yes",
IF(AJ11=1,(SUM($E$16:AJ16)*Input!$D$11-SUM($E$19:AI19)),0),
IF(AJ11=1,(SUM($E$16:AJ16)*Input!$D$10-SUM($E$19:AI19)),0))</f>
        <v>2250000</v>
      </c>
      <c r="AK19" s="26">
        <f ca="1">IF(Input!$D$7="Yes",
IF(AK11=1,(SUM($E$16:AK16)*Input!$D$11-SUM($E$19:AJ19)),0),
IF(AK11=1,(SUM($E$16:AK16)*Input!$D$10-SUM($E$19:AJ19)),0))</f>
        <v>0</v>
      </c>
      <c r="AL19" s="26">
        <f ca="1">IF(Input!$D$7="Yes",
IF(AL11=1,(SUM($E$16:AL16)*Input!$D$11-SUM($E$19:AK19)),0),
IF(AL11=1,(SUM($E$16:AL16)*Input!$D$10-SUM($E$19:AK19)),0))</f>
        <v>0</v>
      </c>
      <c r="AM19" s="26">
        <f ca="1">IF(Input!$D$7="Yes",
IF(AM11=1,(SUM($E$16:AM16)*Input!$D$11-SUM($E$19:AL19)),0),
IF(AM11=1,(SUM($E$16:AM16)*Input!$D$10-SUM($E$19:AL19)),0))</f>
        <v>2250000</v>
      </c>
      <c r="AN19" s="26">
        <f ca="1">IF(Input!$D$7="Yes",
IF(AN11=1,(SUM($E$16:AN16)*Input!$D$11-SUM($E$19:AM19)),0),
IF(AN11=1,(SUM($E$16:AN16)*Input!$D$10-SUM($E$19:AM19)),0))</f>
        <v>0</v>
      </c>
      <c r="AO19" s="26">
        <f ca="1">IF(Input!$D$7="Yes",
IF(AO11=1,(SUM($E$16:AO16)*Input!$D$11-SUM($E$19:AN19)),0),
IF(AO11=1,(SUM($E$16:AO16)*Input!$D$10-SUM($E$19:AN19)),0))</f>
        <v>0</v>
      </c>
      <c r="AP19" s="26">
        <f ca="1">IF(Input!$D$7="Yes",
IF(AP11=1,(SUM($E$16:AP16)*Input!$D$11-SUM($E$19:AO19)),0),
IF(AP11=1,(SUM($E$16:AP16)*Input!$D$10-SUM($E$19:AO19)),0))</f>
        <v>2250000</v>
      </c>
      <c r="AQ19" s="26">
        <f ca="1">IF(Input!$D$7="Yes",
IF(AQ11=1,(SUM($E$16:AQ16)*Input!$D$11-SUM($E$19:AP19)),0),
IF(AQ11=1,(SUM($E$16:AQ16)*Input!$D$10-SUM($E$19:AP19)),0))</f>
        <v>0</v>
      </c>
      <c r="AR19" s="26">
        <f ca="1">IF(Input!$D$7="Yes",
IF(AR11=1,(SUM($E$16:AR16)*Input!$D$11-SUM($E$19:AQ19)),0),
IF(AR11=1,(SUM($E$16:AR16)*Input!$D$10-SUM($E$19:AQ19)),0))</f>
        <v>0</v>
      </c>
      <c r="AS19" s="26">
        <f ca="1">IF(Input!$D$7="Yes",
IF(AS11=1,(SUM($E$16:AS16)*Input!$D$11-SUM($E$19:AR19)),0),
IF(AS11=1,(SUM($E$16:AS16)*Input!$D$10-SUM($E$19:AR19)),0))</f>
        <v>2250000</v>
      </c>
      <c r="AT19" s="26">
        <f ca="1">IF(Input!$D$7="Yes",
IF(AT11=1,(SUM($E$16:AT16)*Input!$D$11-SUM($E$19:AS19)),0),
IF(AT11=1,(SUM($E$16:AT16)*Input!$D$10-SUM($E$19:AS19)),0))</f>
        <v>0</v>
      </c>
      <c r="AU19" s="26">
        <f ca="1">IF(Input!$D$7="Yes",
IF(AU11=1,(SUM($E$16:AU16)*Input!$D$11-SUM($E$19:AT19)),0),
IF(AU11=1,(SUM($E$16:AU16)*Input!$D$10-SUM($E$19:AT19)),0))</f>
        <v>0</v>
      </c>
      <c r="AV19" s="26">
        <f ca="1">IF(Input!$D$7="Yes",
IF(AV11=1,(SUM($E$16:AV16)*Input!$D$11-SUM($E$19:AU19)),0),
IF(AV11=1,(SUM($E$16:AV16)*Input!$D$10-SUM($E$19:AU19)),0))</f>
        <v>2250000</v>
      </c>
      <c r="AW19" s="26">
        <f ca="1">IF(Input!$D$7="Yes",
IF(AW11=1,(SUM($E$16:AW16)*Input!$D$11-SUM($E$19:AV19)),0),
IF(AW11=1,(SUM($E$16:AW16)*Input!$D$10-SUM($E$19:AV19)),0))</f>
        <v>0</v>
      </c>
      <c r="AX19" s="26">
        <f ca="1">IF(Input!$D$7="Yes",
IF(AX11=1,(SUM($E$16:AX16)*Input!$D$11-SUM($E$19:AW19)),0),
IF(AX11=1,(SUM($E$16:AX16)*Input!$D$10-SUM($E$19:AW19)),0))</f>
        <v>0</v>
      </c>
      <c r="AY19" s="26">
        <f ca="1">IF(Input!$D$7="Yes",
IF(AY11=1,(SUM($E$16:AY16)*Input!$D$11-SUM($E$19:AX19)),0),
IF(AY11=1,(SUM($E$16:AY16)*Input!$D$10-SUM($E$19:AX19)),0))</f>
        <v>2250000</v>
      </c>
      <c r="AZ19" s="26">
        <f ca="1">IF(Input!$D$7="Yes",
IF(AZ11=1,(SUM($E$16:AZ16)*Input!$D$11-SUM($E$19:AY19)),0),
IF(AZ11=1,(SUM($E$16:AZ16)*Input!$D$10-SUM($E$19:AY19)),0))</f>
        <v>0</v>
      </c>
      <c r="BA19" s="26">
        <f ca="1">IF(Input!$D$7="Yes",
IF(BA11=1,(SUM($E$16:BA16)*Input!$D$11-SUM($E$19:AZ19)),0),
IF(BA11=1,(SUM($E$16:BA16)*Input!$D$10-SUM($E$19:AZ19)),0))</f>
        <v>0</v>
      </c>
      <c r="BB19" s="26">
        <f ca="1">IF(Input!$D$7="Yes",
IF(BB11=1,(SUM($E$16:BB16)*Input!$D$11-SUM($E$19:BA19)),0),
IF(BB11=1,(SUM($E$16:BB16)*Input!$D$10-SUM($E$19:BA19)),0))</f>
        <v>2250000</v>
      </c>
      <c r="BC19" s="26">
        <f ca="1">IF(Input!$D$7="Yes",
IF(BC11=1,(SUM($E$16:BC16)*Input!$D$11-SUM($E$19:BB19)),0),
IF(BC11=1,(SUM($E$16:BC16)*Input!$D$10-SUM($E$19:BB19)),0))</f>
        <v>0</v>
      </c>
      <c r="BD19" s="26">
        <f ca="1">IF(Input!$D$7="Yes",
IF(BD11=1,(SUM($E$16:BD16)*Input!$D$11-SUM($E$19:BC19)),0),
IF(BD11=1,(SUM($E$16:BD16)*Input!$D$10-SUM($E$19:BC19)),0))</f>
        <v>0</v>
      </c>
      <c r="BE19" s="26">
        <f ca="1">IF(Input!$D$7="Yes",
IF(BE11=1,(SUM($E$16:BE16)*Input!$D$11-SUM($E$19:BD19)),0),
IF(BE11=1,(SUM($E$16:BE16)*Input!$D$10-SUM($E$19:BD19)),0))</f>
        <v>2250000</v>
      </c>
    </row>
    <row r="20" spans="1:57" x14ac:dyDescent="0.2">
      <c r="B20" s="25"/>
      <c r="C20" s="25"/>
      <c r="D20" s="31">
        <f t="shared" si="70"/>
        <v>0</v>
      </c>
      <c r="E20" s="27"/>
      <c r="F20" s="26"/>
      <c r="G20" s="26"/>
      <c r="H20" s="26"/>
      <c r="I20" s="26"/>
      <c r="J20" s="26"/>
      <c r="K20" s="26"/>
      <c r="L20" s="26"/>
      <c r="M20" s="26"/>
      <c r="N20" s="26"/>
      <c r="O20" s="26"/>
      <c r="P20" s="26"/>
      <c r="Q20" s="26"/>
      <c r="R20" s="26"/>
      <c r="S20" s="26"/>
      <c r="T20" s="26"/>
      <c r="U20" s="26"/>
      <c r="V20" s="26"/>
      <c r="W20" s="26"/>
      <c r="X20" s="26"/>
      <c r="Y20" s="26"/>
      <c r="Z20" s="26"/>
      <c r="AA20" s="26"/>
      <c r="AB20" s="26"/>
      <c r="AC20" s="26"/>
    </row>
    <row r="21" spans="1:57" x14ac:dyDescent="0.2">
      <c r="A21" s="19" t="s">
        <v>119</v>
      </c>
      <c r="B21" s="28" t="s">
        <v>120</v>
      </c>
      <c r="C21" s="28" t="s">
        <v>117</v>
      </c>
      <c r="D21" s="29">
        <f t="shared" ca="1" si="70"/>
        <v>-30373300.458715603</v>
      </c>
      <c r="E21" s="30">
        <f t="shared" ref="E21:AD21" ca="1" si="71">+E30+E39+E25+E22</f>
        <v>0</v>
      </c>
      <c r="F21" s="29">
        <f t="shared" ca="1" si="71"/>
        <v>0</v>
      </c>
      <c r="G21" s="29">
        <f t="shared" ca="1" si="71"/>
        <v>0</v>
      </c>
      <c r="H21" s="29">
        <f t="shared" ca="1" si="71"/>
        <v>-367800</v>
      </c>
      <c r="I21" s="29">
        <f t="shared" ca="1" si="71"/>
        <v>-309000</v>
      </c>
      <c r="J21" s="29">
        <f t="shared" ca="1" si="71"/>
        <v>-309000</v>
      </c>
      <c r="K21" s="29">
        <f t="shared" ca="1" si="71"/>
        <v>-299455.96330275229</v>
      </c>
      <c r="L21" s="29">
        <f t="shared" ca="1" si="71"/>
        <v>-1296237.5</v>
      </c>
      <c r="M21" s="29">
        <f t="shared" ca="1" si="71"/>
        <v>-226600</v>
      </c>
      <c r="N21" s="29">
        <f t="shared" ca="1" si="71"/>
        <v>-329949.63302752294</v>
      </c>
      <c r="O21" s="29">
        <f t="shared" ca="1" si="71"/>
        <v>-1296237.5</v>
      </c>
      <c r="P21" s="29">
        <f t="shared" ca="1" si="71"/>
        <v>-226600</v>
      </c>
      <c r="Q21" s="29">
        <f t="shared" ca="1" si="71"/>
        <v>-329949.63302752294</v>
      </c>
      <c r="R21" s="29">
        <f t="shared" ca="1" si="71"/>
        <v>-1296237.5</v>
      </c>
      <c r="S21" s="29">
        <f t="shared" ca="1" si="71"/>
        <v>-226600</v>
      </c>
      <c r="T21" s="29">
        <f t="shared" ca="1" si="71"/>
        <v>-329949.63302752294</v>
      </c>
      <c r="U21" s="29">
        <f t="shared" ca="1" si="71"/>
        <v>-1296237.5</v>
      </c>
      <c r="V21" s="29">
        <f t="shared" ca="1" si="71"/>
        <v>-226600</v>
      </c>
      <c r="W21" s="29">
        <f t="shared" ca="1" si="71"/>
        <v>-329949.63302752294</v>
      </c>
      <c r="X21" s="29">
        <f t="shared" ca="1" si="71"/>
        <v>-1296237.5</v>
      </c>
      <c r="Y21" s="29">
        <f t="shared" ca="1" si="71"/>
        <v>-226600</v>
      </c>
      <c r="Z21" s="29">
        <f t="shared" ca="1" si="71"/>
        <v>-329949.63302752294</v>
      </c>
      <c r="AA21" s="29">
        <f t="shared" ca="1" si="71"/>
        <v>-1296237.5</v>
      </c>
      <c r="AB21" s="29">
        <f t="shared" ca="1" si="71"/>
        <v>-226600</v>
      </c>
      <c r="AC21" s="29">
        <f t="shared" ca="1" si="71"/>
        <v>-329949.63302752294</v>
      </c>
      <c r="AD21" s="29">
        <f t="shared" ca="1" si="71"/>
        <v>-1296237.5</v>
      </c>
      <c r="AE21" s="29">
        <f t="shared" ref="AE21:BE21" ca="1" si="72">+AE30+AE39+AE25+AE22</f>
        <v>-226600</v>
      </c>
      <c r="AF21" s="29">
        <f t="shared" ca="1" si="72"/>
        <v>-329949.63302752294</v>
      </c>
      <c r="AG21" s="29">
        <f t="shared" ca="1" si="72"/>
        <v>-1296237.5</v>
      </c>
      <c r="AH21" s="29">
        <f t="shared" ca="1" si="72"/>
        <v>-226600</v>
      </c>
      <c r="AI21" s="29">
        <f t="shared" ca="1" si="72"/>
        <v>-329949.63302752294</v>
      </c>
      <c r="AJ21" s="29">
        <f t="shared" ca="1" si="72"/>
        <v>-1296237.5</v>
      </c>
      <c r="AK21" s="29">
        <f t="shared" ca="1" si="72"/>
        <v>-226600</v>
      </c>
      <c r="AL21" s="29">
        <f t="shared" ca="1" si="72"/>
        <v>-329949.63302752294</v>
      </c>
      <c r="AM21" s="29">
        <f t="shared" ca="1" si="72"/>
        <v>-1296237.5</v>
      </c>
      <c r="AN21" s="29">
        <f t="shared" ca="1" si="72"/>
        <v>-226600</v>
      </c>
      <c r="AO21" s="29">
        <f t="shared" ca="1" si="72"/>
        <v>-329949.63302752294</v>
      </c>
      <c r="AP21" s="29">
        <f t="shared" ca="1" si="72"/>
        <v>-1296237.5</v>
      </c>
      <c r="AQ21" s="29">
        <f t="shared" ca="1" si="72"/>
        <v>-226600</v>
      </c>
      <c r="AR21" s="29">
        <f t="shared" ca="1" si="72"/>
        <v>-329949.63302752294</v>
      </c>
      <c r="AS21" s="29">
        <f t="shared" ca="1" si="72"/>
        <v>-1296237.5</v>
      </c>
      <c r="AT21" s="29">
        <f t="shared" ca="1" si="72"/>
        <v>-226600</v>
      </c>
      <c r="AU21" s="29">
        <f t="shared" ca="1" si="72"/>
        <v>-329949.63302752294</v>
      </c>
      <c r="AV21" s="29">
        <f t="shared" ca="1" si="72"/>
        <v>-1296237.5</v>
      </c>
      <c r="AW21" s="29">
        <f t="shared" ca="1" si="72"/>
        <v>-226600</v>
      </c>
      <c r="AX21" s="29">
        <f t="shared" ca="1" si="72"/>
        <v>-329949.63302752294</v>
      </c>
      <c r="AY21" s="29">
        <f t="shared" ca="1" si="72"/>
        <v>-1296237.5</v>
      </c>
      <c r="AZ21" s="29">
        <f t="shared" ca="1" si="72"/>
        <v>-226600</v>
      </c>
      <c r="BA21" s="29">
        <f t="shared" ca="1" si="72"/>
        <v>-329949.63302752294</v>
      </c>
      <c r="BB21" s="29">
        <f t="shared" ca="1" si="72"/>
        <v>-1296237.5</v>
      </c>
      <c r="BC21" s="29">
        <f t="shared" ca="1" si="72"/>
        <v>-226600</v>
      </c>
      <c r="BD21" s="29">
        <f t="shared" ca="1" si="72"/>
        <v>-329949.63302752294</v>
      </c>
      <c r="BE21" s="29">
        <f t="shared" ca="1" si="72"/>
        <v>-1296237.5</v>
      </c>
    </row>
    <row r="22" spans="1:57" x14ac:dyDescent="0.2">
      <c r="B22" s="32" t="s">
        <v>160</v>
      </c>
      <c r="C22" s="32" t="s">
        <v>117</v>
      </c>
      <c r="D22" s="33">
        <f t="shared" ca="1" si="70"/>
        <v>-15260200</v>
      </c>
      <c r="E22" s="34">
        <f ca="1">SUM(E23:E24)</f>
        <v>0</v>
      </c>
      <c r="F22" s="32">
        <f t="shared" ref="F22:AD22" ca="1" si="73">SUM(F23:F24)</f>
        <v>0</v>
      </c>
      <c r="G22" s="32">
        <f t="shared" ca="1" si="73"/>
        <v>0</v>
      </c>
      <c r="H22" s="32">
        <f t="shared" ca="1" si="73"/>
        <v>0</v>
      </c>
      <c r="I22" s="32">
        <f t="shared" ca="1" si="73"/>
        <v>0</v>
      </c>
      <c r="J22" s="32">
        <f t="shared" ca="1" si="73"/>
        <v>0</v>
      </c>
      <c r="K22" s="32">
        <f t="shared" ca="1" si="73"/>
        <v>0</v>
      </c>
      <c r="L22" s="32">
        <f t="shared" ca="1" si="73"/>
        <v>-953762.5</v>
      </c>
      <c r="M22" s="32">
        <f t="shared" ca="1" si="73"/>
        <v>0</v>
      </c>
      <c r="N22" s="32">
        <f t="shared" ca="1" si="73"/>
        <v>0</v>
      </c>
      <c r="O22" s="32">
        <f t="shared" ca="1" si="73"/>
        <v>-953762.5</v>
      </c>
      <c r="P22" s="32">
        <f t="shared" ca="1" si="73"/>
        <v>0</v>
      </c>
      <c r="Q22" s="32">
        <f t="shared" ca="1" si="73"/>
        <v>0</v>
      </c>
      <c r="R22" s="32">
        <f t="shared" ca="1" si="73"/>
        <v>-953762.5</v>
      </c>
      <c r="S22" s="32">
        <f t="shared" ca="1" si="73"/>
        <v>0</v>
      </c>
      <c r="T22" s="32">
        <f t="shared" ca="1" si="73"/>
        <v>0</v>
      </c>
      <c r="U22" s="32">
        <f t="shared" ca="1" si="73"/>
        <v>-953762.5</v>
      </c>
      <c r="V22" s="32">
        <f t="shared" ca="1" si="73"/>
        <v>0</v>
      </c>
      <c r="W22" s="32">
        <f t="shared" ca="1" si="73"/>
        <v>0</v>
      </c>
      <c r="X22" s="32">
        <f t="shared" ca="1" si="73"/>
        <v>-953762.5</v>
      </c>
      <c r="Y22" s="32">
        <f t="shared" ca="1" si="73"/>
        <v>0</v>
      </c>
      <c r="Z22" s="32">
        <f t="shared" ca="1" si="73"/>
        <v>0</v>
      </c>
      <c r="AA22" s="32">
        <f t="shared" ca="1" si="73"/>
        <v>-953762.5</v>
      </c>
      <c r="AB22" s="32">
        <f t="shared" ca="1" si="73"/>
        <v>0</v>
      </c>
      <c r="AC22" s="32">
        <f t="shared" ca="1" si="73"/>
        <v>0</v>
      </c>
      <c r="AD22" s="32">
        <f t="shared" ca="1" si="73"/>
        <v>-953762.5</v>
      </c>
      <c r="AE22" s="32">
        <f t="shared" ref="AE22:BE22" ca="1" si="74">SUM(AE23:AE24)</f>
        <v>0</v>
      </c>
      <c r="AF22" s="32">
        <f t="shared" ca="1" si="74"/>
        <v>0</v>
      </c>
      <c r="AG22" s="32">
        <f t="shared" ca="1" si="74"/>
        <v>-953762.5</v>
      </c>
      <c r="AH22" s="32">
        <f t="shared" ca="1" si="74"/>
        <v>0</v>
      </c>
      <c r="AI22" s="32">
        <f t="shared" ca="1" si="74"/>
        <v>0</v>
      </c>
      <c r="AJ22" s="32">
        <f t="shared" ca="1" si="74"/>
        <v>-953762.5</v>
      </c>
      <c r="AK22" s="32">
        <f t="shared" ca="1" si="74"/>
        <v>0</v>
      </c>
      <c r="AL22" s="32">
        <f t="shared" ca="1" si="74"/>
        <v>0</v>
      </c>
      <c r="AM22" s="32">
        <f t="shared" ca="1" si="74"/>
        <v>-953762.5</v>
      </c>
      <c r="AN22" s="32">
        <f t="shared" ca="1" si="74"/>
        <v>0</v>
      </c>
      <c r="AO22" s="32">
        <f t="shared" ca="1" si="74"/>
        <v>0</v>
      </c>
      <c r="AP22" s="32">
        <f t="shared" ca="1" si="74"/>
        <v>-953762.5</v>
      </c>
      <c r="AQ22" s="32">
        <f t="shared" ca="1" si="74"/>
        <v>0</v>
      </c>
      <c r="AR22" s="32">
        <f t="shared" ca="1" si="74"/>
        <v>0</v>
      </c>
      <c r="AS22" s="32">
        <f t="shared" ca="1" si="74"/>
        <v>-953762.5</v>
      </c>
      <c r="AT22" s="32">
        <f t="shared" ca="1" si="74"/>
        <v>0</v>
      </c>
      <c r="AU22" s="32">
        <f t="shared" ca="1" si="74"/>
        <v>0</v>
      </c>
      <c r="AV22" s="32">
        <f t="shared" ca="1" si="74"/>
        <v>-953762.5</v>
      </c>
      <c r="AW22" s="32">
        <f t="shared" ca="1" si="74"/>
        <v>0</v>
      </c>
      <c r="AX22" s="32">
        <f t="shared" ca="1" si="74"/>
        <v>0</v>
      </c>
      <c r="AY22" s="32">
        <f t="shared" ca="1" si="74"/>
        <v>-953762.5</v>
      </c>
      <c r="AZ22" s="32">
        <f t="shared" ca="1" si="74"/>
        <v>0</v>
      </c>
      <c r="BA22" s="32">
        <f t="shared" ca="1" si="74"/>
        <v>0</v>
      </c>
      <c r="BB22" s="32">
        <f t="shared" ca="1" si="74"/>
        <v>-953762.5</v>
      </c>
      <c r="BC22" s="32">
        <f t="shared" ca="1" si="74"/>
        <v>0</v>
      </c>
      <c r="BD22" s="32">
        <f t="shared" ca="1" si="74"/>
        <v>0</v>
      </c>
      <c r="BE22" s="32">
        <f t="shared" ca="1" si="74"/>
        <v>-953762.5</v>
      </c>
    </row>
    <row r="23" spans="1:57" x14ac:dyDescent="0.2">
      <c r="B23" s="25" t="s">
        <v>161</v>
      </c>
      <c r="C23" s="26" t="s">
        <v>117</v>
      </c>
      <c r="D23" s="31">
        <f t="shared" ca="1" si="70"/>
        <v>-15260200</v>
      </c>
      <c r="E23" s="27">
        <f ca="1">-(IF(E19&gt;0,((E$19+E25+E30+E39+E53)*Input!$D$76),))</f>
        <v>0</v>
      </c>
      <c r="F23" s="26">
        <f ca="1">-(IF(F19&gt;0,((F$19+F25+F30+F39+F53)*Input!$D$76),))</f>
        <v>0</v>
      </c>
      <c r="G23" s="26">
        <f ca="1">-(IF(G19&gt;0,((G$19+G25+G30+G39+G53)*Input!$D$76),))</f>
        <v>0</v>
      </c>
      <c r="H23" s="26">
        <f ca="1">-(IF(H19&gt;0,((H$19+H25+H30+H39+H53)*Input!$D$76),))</f>
        <v>0</v>
      </c>
      <c r="I23" s="26">
        <f ca="1">-(IF(I19&gt;0,((I$19+I25+I30+I39+I53)*Input!$D$76),))</f>
        <v>0</v>
      </c>
      <c r="J23" s="26">
        <f ca="1">-(IF(J19&gt;0,((J$19+J25+J30+J39+J53)*Input!$D$76),))</f>
        <v>0</v>
      </c>
      <c r="K23" s="26">
        <f ca="1">-(IF(K19&gt;0,((K$19+K25+K30+K39+K53)*Input!$D$76),))</f>
        <v>0</v>
      </c>
      <c r="L23" s="26">
        <f ca="1">-(IF(L19&gt;0,((L$19+L25+L30+L39+L53)*Input!$D$76),))</f>
        <v>-953762.5</v>
      </c>
      <c r="M23" s="26">
        <f ca="1">-(IF(M19&gt;0,((M$19+M25+M30+M39+M53)*Input!$D$76),))</f>
        <v>0</v>
      </c>
      <c r="N23" s="26">
        <f ca="1">-(IF(N19&gt;0,((N$19+N25+N30+N39+N53)*Input!$D$76),))</f>
        <v>0</v>
      </c>
      <c r="O23" s="26">
        <f ca="1">-(IF(O19&gt;0,((O$19+O25+O30+O39+O53)*Input!$D$76),))</f>
        <v>-953762.5</v>
      </c>
      <c r="P23" s="26">
        <f ca="1">-(IF(P19&gt;0,((P$19+P25+P30+P39+P53)*Input!$D$76),))</f>
        <v>0</v>
      </c>
      <c r="Q23" s="26">
        <f ca="1">-(IF(Q19&gt;0,((Q$19+Q25+Q30+Q39+Q53)*Input!$D$76),))</f>
        <v>0</v>
      </c>
      <c r="R23" s="26">
        <f ca="1">-(IF(R19&gt;0,((R$19+R25+R30+R39+R53)*Input!$D$76),))</f>
        <v>-953762.5</v>
      </c>
      <c r="S23" s="26">
        <f ca="1">-(IF(S19&gt;0,((S$19+S25+S30+S39+S53)*Input!$D$76),))</f>
        <v>0</v>
      </c>
      <c r="T23" s="26">
        <f ca="1">-(IF(T19&gt;0,((T$19+T25+T30+T39+T53)*Input!$D$76),))</f>
        <v>0</v>
      </c>
      <c r="U23" s="26">
        <f ca="1">-(IF(U19&gt;0,((U$19+U25+U30+U39+U53)*Input!$D$76),))</f>
        <v>-953762.5</v>
      </c>
      <c r="V23" s="26">
        <f ca="1">-(IF(V19&gt;0,((V$19+V25+V30+V39+V53)*Input!$D$76),))</f>
        <v>0</v>
      </c>
      <c r="W23" s="26">
        <f ca="1">-(IF(W19&gt;0,((W$19+W25+W30+W39+W53)*Input!$D$76),))</f>
        <v>0</v>
      </c>
      <c r="X23" s="26">
        <f ca="1">-(IF(X19&gt;0,((X$19+X25+X30+X39+X53)*Input!$D$76),))</f>
        <v>-953762.5</v>
      </c>
      <c r="Y23" s="26">
        <f ca="1">-(IF(Y19&gt;0,((Y$19+Y25+Y30+Y39+Y53)*Input!$D$76),))</f>
        <v>0</v>
      </c>
      <c r="Z23" s="26">
        <f ca="1">-(IF(Z19&gt;0,((Z$19+Z25+Z30+Z39+Z53)*Input!$D$76),))</f>
        <v>0</v>
      </c>
      <c r="AA23" s="26">
        <f ca="1">-(IF(AA19&gt;0,((AA$19+AA25+AA30+AA39+AA53)*Input!$D$76),))</f>
        <v>-953762.5</v>
      </c>
      <c r="AB23" s="26">
        <f ca="1">-(IF(AB19&gt;0,((AB$19+AB25+AB30+AB39+AB53)*Input!$D$76),))</f>
        <v>0</v>
      </c>
      <c r="AC23" s="26">
        <f ca="1">-(IF(AC19&gt;0,((AC$19+AC25+AC30+AC39+AC53)*Input!$D$76),))</f>
        <v>0</v>
      </c>
      <c r="AD23" s="26">
        <f ca="1">-(IF(AD19&gt;0,((AD$19+AD25+AD30+AD39+AD53)*Input!$D$76),))</f>
        <v>-953762.5</v>
      </c>
      <c r="AE23" s="26">
        <f ca="1">-(IF(AE19&gt;0,((AE$19+AE25+AE30+AE39+AE53)*Input!$D$76),))</f>
        <v>0</v>
      </c>
      <c r="AF23" s="26">
        <f ca="1">-(IF(AF19&gt;0,((AF$19+AF25+AF30+AF39+AF53)*Input!$D$76),))</f>
        <v>0</v>
      </c>
      <c r="AG23" s="26">
        <f ca="1">-(IF(AG19&gt;0,((AG$19+AG25+AG30+AG39+AG53)*Input!$D$76),))</f>
        <v>-953762.5</v>
      </c>
      <c r="AH23" s="26">
        <f ca="1">-(IF(AH19&gt;0,((AH$19+AH25+AH30+AH39+AH53)*Input!$D$76),))</f>
        <v>0</v>
      </c>
      <c r="AI23" s="26">
        <f ca="1">-(IF(AI19&gt;0,((AI$19+AI25+AI30+AI39+AI53)*Input!$D$76),))</f>
        <v>0</v>
      </c>
      <c r="AJ23" s="26">
        <f ca="1">-(IF(AJ19&gt;0,((AJ$19+AJ25+AJ30+AJ39+AJ53)*Input!$D$76),))</f>
        <v>-953762.5</v>
      </c>
      <c r="AK23" s="26">
        <f ca="1">-(IF(AK19&gt;0,((AK$19+AK25+AK30+AK39+AK53)*Input!$D$76),))</f>
        <v>0</v>
      </c>
      <c r="AL23" s="26">
        <f ca="1">-(IF(AL19&gt;0,((AL$19+AL25+AL30+AL39+AL53)*Input!$D$76),))</f>
        <v>0</v>
      </c>
      <c r="AM23" s="26">
        <f ca="1">-(IF(AM19&gt;0,((AM$19+AM25+AM30+AM39+AM53)*Input!$D$76),))</f>
        <v>-953762.5</v>
      </c>
      <c r="AN23" s="26">
        <f ca="1">-(IF(AN19&gt;0,((AN$19+AN25+AN30+AN39+AN53)*Input!$D$76),))</f>
        <v>0</v>
      </c>
      <c r="AO23" s="26">
        <f ca="1">-(IF(AO19&gt;0,((AO$19+AO25+AO30+AO39+AO53)*Input!$D$76),))</f>
        <v>0</v>
      </c>
      <c r="AP23" s="26">
        <f ca="1">-(IF(AP19&gt;0,((AP$19+AP25+AP30+AP39+AP53)*Input!$D$76),))</f>
        <v>-953762.5</v>
      </c>
      <c r="AQ23" s="26">
        <f ca="1">-(IF(AQ19&gt;0,((AQ$19+AQ25+AQ30+AQ39+AQ53)*Input!$D$76),))</f>
        <v>0</v>
      </c>
      <c r="AR23" s="26">
        <f ca="1">-(IF(AR19&gt;0,((AR$19+AR25+AR30+AR39+AR53)*Input!$D$76),))</f>
        <v>0</v>
      </c>
      <c r="AS23" s="26">
        <f ca="1">-(IF(AS19&gt;0,((AS$19+AS25+AS30+AS39+AS53)*Input!$D$76),))</f>
        <v>-953762.5</v>
      </c>
      <c r="AT23" s="26">
        <f ca="1">-(IF(AT19&gt;0,((AT$19+AT25+AT30+AT39+AT53)*Input!$D$76),))</f>
        <v>0</v>
      </c>
      <c r="AU23" s="26">
        <f ca="1">-(IF(AU19&gt;0,((AU$19+AU25+AU30+AU39+AU53)*Input!$D$76),))</f>
        <v>0</v>
      </c>
      <c r="AV23" s="26">
        <f ca="1">-(IF(AV19&gt;0,((AV$19+AV25+AV30+AV39+AV53)*Input!$D$76),))</f>
        <v>-953762.5</v>
      </c>
      <c r="AW23" s="26">
        <f ca="1">-(IF(AW19&gt;0,((AW$19+AW25+AW30+AW39+AW53)*Input!$D$76),))</f>
        <v>0</v>
      </c>
      <c r="AX23" s="26">
        <f ca="1">-(IF(AX19&gt;0,((AX$19+AX25+AX30+AX39+AX53)*Input!$D$76),))</f>
        <v>0</v>
      </c>
      <c r="AY23" s="26">
        <f ca="1">-(IF(AY19&gt;0,((AY$19+AY25+AY30+AY39+AY53)*Input!$D$76),))</f>
        <v>-953762.5</v>
      </c>
      <c r="AZ23" s="26">
        <f ca="1">-(IF(AZ19&gt;0,((AZ$19+AZ25+AZ30+AZ39+AZ53)*Input!$D$76),))</f>
        <v>0</v>
      </c>
      <c r="BA23" s="26">
        <f ca="1">-(IF(BA19&gt;0,((BA$19+BA25+BA30+BA39+BA53)*Input!$D$76),))</f>
        <v>0</v>
      </c>
      <c r="BB23" s="26">
        <f ca="1">-(IF(BB19&gt;0,((BB$19+BB25+BB30+BB39+BB53)*Input!$D$76),))</f>
        <v>-953762.5</v>
      </c>
      <c r="BC23" s="26">
        <f ca="1">-(IF(BC19&gt;0,((BC$19+BC25+BC30+BC39+BC53)*Input!$D$76),))</f>
        <v>0</v>
      </c>
      <c r="BD23" s="26">
        <f ca="1">-(IF(BD19&gt;0,((BD$19+BD25+BD30+BD39+BD53)*Input!$D$76),))</f>
        <v>0</v>
      </c>
      <c r="BE23" s="26">
        <f ca="1">-(IF(BE19&gt;0,((BE$19+BE25+BE30+BE39+BE53)*Input!$D$76),))</f>
        <v>-953762.5</v>
      </c>
    </row>
    <row r="24" spans="1:57" x14ac:dyDescent="0.2">
      <c r="B24" s="25" t="s">
        <v>140</v>
      </c>
      <c r="C24" s="26" t="s">
        <v>117</v>
      </c>
      <c r="D24" s="31">
        <f t="shared" ca="1" si="70"/>
        <v>0</v>
      </c>
      <c r="E24" s="27">
        <f ca="1">-(E$19*Input!$D$77)</f>
        <v>0</v>
      </c>
      <c r="F24" s="26">
        <f ca="1">-(F$19*Input!$D$77)</f>
        <v>0</v>
      </c>
      <c r="G24" s="26">
        <f ca="1">-(G$19*Input!$D$77)</f>
        <v>0</v>
      </c>
      <c r="H24" s="26">
        <f ca="1">-(H$19*Input!$D$77)</f>
        <v>0</v>
      </c>
      <c r="I24" s="26">
        <f ca="1">-(I$19*Input!$D$77)</f>
        <v>0</v>
      </c>
      <c r="J24" s="26">
        <f ca="1">-(J$19*Input!$D$77)</f>
        <v>0</v>
      </c>
      <c r="K24" s="26">
        <f ca="1">-(K$19*Input!$D$77)</f>
        <v>0</v>
      </c>
      <c r="L24" s="26">
        <f ca="1">-(L$19*Input!$D$77)</f>
        <v>0</v>
      </c>
      <c r="M24" s="26">
        <f ca="1">-(M$19*Input!$D$77)</f>
        <v>0</v>
      </c>
      <c r="N24" s="26">
        <f ca="1">-(N$19*Input!$D$77)</f>
        <v>0</v>
      </c>
      <c r="O24" s="26">
        <f ca="1">-(O$19*Input!$D$77)</f>
        <v>0</v>
      </c>
      <c r="P24" s="26">
        <f ca="1">-(P$19*Input!$D$77)</f>
        <v>0</v>
      </c>
      <c r="Q24" s="26">
        <f ca="1">-(Q$19*Input!$D$77)</f>
        <v>0</v>
      </c>
      <c r="R24" s="26">
        <f ca="1">-(R$19*Input!$D$77)</f>
        <v>0</v>
      </c>
      <c r="S24" s="26">
        <f ca="1">-(S$19*Input!$D$77)</f>
        <v>0</v>
      </c>
      <c r="T24" s="26">
        <f ca="1">-(T$19*Input!$D$77)</f>
        <v>0</v>
      </c>
      <c r="U24" s="26">
        <f ca="1">-(U$19*Input!$D$77)</f>
        <v>0</v>
      </c>
      <c r="V24" s="26">
        <f ca="1">-(V$19*Input!$D$77)</f>
        <v>0</v>
      </c>
      <c r="W24" s="26">
        <f ca="1">-(W$19*Input!$D$77)</f>
        <v>0</v>
      </c>
      <c r="X24" s="26">
        <f ca="1">-(X$19*Input!$D$77)</f>
        <v>0</v>
      </c>
      <c r="Y24" s="26">
        <f ca="1">-(Y$19*Input!$D$77)</f>
        <v>0</v>
      </c>
      <c r="Z24" s="26">
        <f ca="1">-(Z$19*Input!$D$77)</f>
        <v>0</v>
      </c>
      <c r="AA24" s="26">
        <f ca="1">-(AA$19*Input!$D$77)</f>
        <v>0</v>
      </c>
      <c r="AB24" s="26">
        <f ca="1">-(AB$19*Input!$D$77)</f>
        <v>0</v>
      </c>
      <c r="AC24" s="26">
        <f ca="1">-(AC$19*Input!$D$77)</f>
        <v>0</v>
      </c>
      <c r="AD24" s="26">
        <f ca="1">-(AD$19*Input!$D$77)</f>
        <v>0</v>
      </c>
      <c r="AE24" s="26">
        <f ca="1">-(AE$19*Input!$D$77)</f>
        <v>0</v>
      </c>
      <c r="AF24" s="26">
        <f ca="1">-(AF$19*Input!$D$77)</f>
        <v>0</v>
      </c>
      <c r="AG24" s="26">
        <f ca="1">-(AG$19*Input!$D$77)</f>
        <v>0</v>
      </c>
      <c r="AH24" s="26">
        <f ca="1">-(AH$19*Input!$D$77)</f>
        <v>0</v>
      </c>
      <c r="AI24" s="26">
        <f ca="1">-(AI$19*Input!$D$77)</f>
        <v>0</v>
      </c>
      <c r="AJ24" s="26">
        <f ca="1">-(AJ$19*Input!$D$77)</f>
        <v>0</v>
      </c>
      <c r="AK24" s="26">
        <f ca="1">-(AK$19*Input!$D$77)</f>
        <v>0</v>
      </c>
      <c r="AL24" s="26">
        <f ca="1">-(AL$19*Input!$D$77)</f>
        <v>0</v>
      </c>
      <c r="AM24" s="26">
        <f ca="1">-(AM$19*Input!$D$77)</f>
        <v>0</v>
      </c>
      <c r="AN24" s="26">
        <f ca="1">-(AN$19*Input!$D$77)</f>
        <v>0</v>
      </c>
      <c r="AO24" s="26">
        <f ca="1">-(AO$19*Input!$D$77)</f>
        <v>0</v>
      </c>
      <c r="AP24" s="26">
        <f ca="1">-(AP$19*Input!$D$77)</f>
        <v>0</v>
      </c>
      <c r="AQ24" s="26">
        <f ca="1">-(AQ$19*Input!$D$77)</f>
        <v>0</v>
      </c>
      <c r="AR24" s="26">
        <f ca="1">-(AR$19*Input!$D$77)</f>
        <v>0</v>
      </c>
      <c r="AS24" s="26">
        <f ca="1">-(AS$19*Input!$D$77)</f>
        <v>0</v>
      </c>
      <c r="AT24" s="26">
        <f ca="1">-(AT$19*Input!$D$77)</f>
        <v>0</v>
      </c>
      <c r="AU24" s="26">
        <f ca="1">-(AU$19*Input!$D$77)</f>
        <v>0</v>
      </c>
      <c r="AV24" s="26">
        <f ca="1">-(AV$19*Input!$D$77)</f>
        <v>0</v>
      </c>
      <c r="AW24" s="26">
        <f ca="1">-(AW$19*Input!$D$77)</f>
        <v>0</v>
      </c>
      <c r="AX24" s="26">
        <f ca="1">-(AX$19*Input!$D$77)</f>
        <v>0</v>
      </c>
      <c r="AY24" s="26">
        <f ca="1">-(AY$19*Input!$D$77)</f>
        <v>0</v>
      </c>
      <c r="AZ24" s="26">
        <f ca="1">-(AZ$19*Input!$D$77)</f>
        <v>0</v>
      </c>
      <c r="BA24" s="26">
        <f ca="1">-(BA$19*Input!$D$77)</f>
        <v>0</v>
      </c>
      <c r="BB24" s="26">
        <f ca="1">-(BB$19*Input!$D$77)</f>
        <v>0</v>
      </c>
      <c r="BC24" s="26">
        <f ca="1">-(BC$19*Input!$D$77)</f>
        <v>0</v>
      </c>
      <c r="BD24" s="26">
        <f ca="1">-(BD$19*Input!$D$77)</f>
        <v>0</v>
      </c>
      <c r="BE24" s="26">
        <f ca="1">-(BE$19*Input!$D$77)</f>
        <v>0</v>
      </c>
    </row>
    <row r="25" spans="1:57" x14ac:dyDescent="0.2">
      <c r="B25" s="32" t="s">
        <v>121</v>
      </c>
      <c r="C25" s="32"/>
      <c r="D25" s="33">
        <f t="shared" ca="1" si="70"/>
        <v>-12337274.770642199</v>
      </c>
      <c r="E25" s="35">
        <f ca="1">+SUM(E26:E29)</f>
        <v>0</v>
      </c>
      <c r="F25" s="36">
        <f t="shared" ref="F25:AA25" ca="1" si="75">+SUM(F26:F29)</f>
        <v>0</v>
      </c>
      <c r="G25" s="36">
        <f t="shared" ca="1" si="75"/>
        <v>0</v>
      </c>
      <c r="H25" s="36">
        <f ca="1">+SUM(H26:H29)</f>
        <v>-307800</v>
      </c>
      <c r="I25" s="36">
        <f t="shared" ca="1" si="75"/>
        <v>-209000</v>
      </c>
      <c r="J25" s="36">
        <f t="shared" ca="1" si="75"/>
        <v>-209000</v>
      </c>
      <c r="K25" s="36">
        <f t="shared" ca="1" si="75"/>
        <v>-208722.01834862385</v>
      </c>
      <c r="L25" s="36">
        <f t="shared" ca="1" si="75"/>
        <v>-322475</v>
      </c>
      <c r="M25" s="36">
        <f t="shared" ca="1" si="75"/>
        <v>-206600</v>
      </c>
      <c r="N25" s="36">
        <f t="shared" ca="1" si="75"/>
        <v>-209610.18348623853</v>
      </c>
      <c r="O25" s="36">
        <f t="shared" ca="1" si="75"/>
        <v>-322475</v>
      </c>
      <c r="P25" s="36">
        <f t="shared" ca="1" si="75"/>
        <v>-206600</v>
      </c>
      <c r="Q25" s="36">
        <f t="shared" ca="1" si="75"/>
        <v>-209610.18348623853</v>
      </c>
      <c r="R25" s="36">
        <f t="shared" ca="1" si="75"/>
        <v>-322475</v>
      </c>
      <c r="S25" s="36">
        <f t="shared" ca="1" si="75"/>
        <v>-206600</v>
      </c>
      <c r="T25" s="36">
        <f t="shared" ca="1" si="75"/>
        <v>-209610.18348623853</v>
      </c>
      <c r="U25" s="36">
        <f t="shared" ca="1" si="75"/>
        <v>-322475</v>
      </c>
      <c r="V25" s="36">
        <f t="shared" ca="1" si="75"/>
        <v>-206600</v>
      </c>
      <c r="W25" s="36">
        <f t="shared" ca="1" si="75"/>
        <v>-209610.18348623853</v>
      </c>
      <c r="X25" s="36">
        <f t="shared" ca="1" si="75"/>
        <v>-322475</v>
      </c>
      <c r="Y25" s="36">
        <f t="shared" ca="1" si="75"/>
        <v>-206600</v>
      </c>
      <c r="Z25" s="36">
        <f t="shared" ca="1" si="75"/>
        <v>-209610.18348623853</v>
      </c>
      <c r="AA25" s="36">
        <f t="shared" ca="1" si="75"/>
        <v>-322475</v>
      </c>
      <c r="AB25" s="36">
        <f t="shared" ref="AB25:AD25" ca="1" si="76">+SUM(AB26:AB29)</f>
        <v>-206600</v>
      </c>
      <c r="AC25" s="36">
        <f t="shared" ca="1" si="76"/>
        <v>-209610.18348623853</v>
      </c>
      <c r="AD25" s="36">
        <f t="shared" ca="1" si="76"/>
        <v>-322475</v>
      </c>
      <c r="AE25" s="36">
        <f t="shared" ref="AE25:BE25" ca="1" si="77">+SUM(AE26:AE29)</f>
        <v>-206600</v>
      </c>
      <c r="AF25" s="36">
        <f t="shared" ca="1" si="77"/>
        <v>-209610.18348623853</v>
      </c>
      <c r="AG25" s="36">
        <f t="shared" ca="1" si="77"/>
        <v>-322475</v>
      </c>
      <c r="AH25" s="36">
        <f t="shared" ca="1" si="77"/>
        <v>-206600</v>
      </c>
      <c r="AI25" s="36">
        <f t="shared" ca="1" si="77"/>
        <v>-209610.18348623853</v>
      </c>
      <c r="AJ25" s="36">
        <f t="shared" ca="1" si="77"/>
        <v>-322475</v>
      </c>
      <c r="AK25" s="36">
        <f t="shared" ca="1" si="77"/>
        <v>-206600</v>
      </c>
      <c r="AL25" s="36">
        <f t="shared" ca="1" si="77"/>
        <v>-209610.18348623853</v>
      </c>
      <c r="AM25" s="36">
        <f t="shared" ca="1" si="77"/>
        <v>-322475</v>
      </c>
      <c r="AN25" s="36">
        <f t="shared" ca="1" si="77"/>
        <v>-206600</v>
      </c>
      <c r="AO25" s="36">
        <f t="shared" ca="1" si="77"/>
        <v>-209610.18348623853</v>
      </c>
      <c r="AP25" s="36">
        <f t="shared" ca="1" si="77"/>
        <v>-322475</v>
      </c>
      <c r="AQ25" s="36">
        <f t="shared" ca="1" si="77"/>
        <v>-206600</v>
      </c>
      <c r="AR25" s="36">
        <f t="shared" ca="1" si="77"/>
        <v>-209610.18348623853</v>
      </c>
      <c r="AS25" s="36">
        <f t="shared" ca="1" si="77"/>
        <v>-322475</v>
      </c>
      <c r="AT25" s="36">
        <f t="shared" ca="1" si="77"/>
        <v>-206600</v>
      </c>
      <c r="AU25" s="36">
        <f t="shared" ca="1" si="77"/>
        <v>-209610.18348623853</v>
      </c>
      <c r="AV25" s="36">
        <f t="shared" ca="1" si="77"/>
        <v>-322475</v>
      </c>
      <c r="AW25" s="36">
        <f t="shared" ca="1" si="77"/>
        <v>-206600</v>
      </c>
      <c r="AX25" s="36">
        <f t="shared" ca="1" si="77"/>
        <v>-209610.18348623853</v>
      </c>
      <c r="AY25" s="36">
        <f t="shared" ca="1" si="77"/>
        <v>-322475</v>
      </c>
      <c r="AZ25" s="36">
        <f t="shared" ca="1" si="77"/>
        <v>-206600</v>
      </c>
      <c r="BA25" s="36">
        <f t="shared" ca="1" si="77"/>
        <v>-209610.18348623853</v>
      </c>
      <c r="BB25" s="36">
        <f t="shared" ca="1" si="77"/>
        <v>-322475</v>
      </c>
      <c r="BC25" s="36">
        <f t="shared" ca="1" si="77"/>
        <v>-206600</v>
      </c>
      <c r="BD25" s="36">
        <f t="shared" ca="1" si="77"/>
        <v>-209610.18348623853</v>
      </c>
      <c r="BE25" s="36">
        <f t="shared" ca="1" si="77"/>
        <v>-322475</v>
      </c>
    </row>
    <row r="26" spans="1:57" x14ac:dyDescent="0.2">
      <c r="B26" s="25" t="str">
        <f>+Input!C29</f>
        <v>Yearly project owner cost
 (staff, transport &amp; vehicles, monitoring, management, etc.)</v>
      </c>
      <c r="C26" s="25" t="s">
        <v>117</v>
      </c>
      <c r="D26" s="31">
        <f t="shared" si="70"/>
        <v>-10000000</v>
      </c>
      <c r="E26" s="27">
        <f>-IF(E3&gt;=Input!$D$31,Input!$D$29,0)</f>
        <v>0</v>
      </c>
      <c r="F26" s="26">
        <f>-IF(F3&gt;=Input!$D$31,Input!$D$29,0)</f>
        <v>0</v>
      </c>
      <c r="G26" s="26">
        <f>-IF(G3&gt;=Input!$D$31,Input!$D$29,0)</f>
        <v>0</v>
      </c>
      <c r="H26" s="26">
        <f>-IF(H3&gt;=Input!$D$31,Input!$D$29,0)</f>
        <v>-200000</v>
      </c>
      <c r="I26" s="26">
        <f>-IF(I3&gt;=Input!$D$31,Input!$D$29,0)</f>
        <v>-200000</v>
      </c>
      <c r="J26" s="26">
        <f>-IF(J3&gt;=Input!$D$31,Input!$D$29,0)</f>
        <v>-200000</v>
      </c>
      <c r="K26" s="26">
        <f>-IF(K3&gt;=Input!$D$31,Input!$D$29,0)</f>
        <v>-200000</v>
      </c>
      <c r="L26" s="26">
        <f>-IF(L3&gt;=Input!$D$31,Input!$D$29,0)</f>
        <v>-200000</v>
      </c>
      <c r="M26" s="26">
        <f>-IF(M3&gt;=Input!$D$31,Input!$D$29,0)</f>
        <v>-200000</v>
      </c>
      <c r="N26" s="26">
        <f>-IF(N3&gt;=Input!$D$31,Input!$D$29,0)</f>
        <v>-200000</v>
      </c>
      <c r="O26" s="26">
        <f>-IF(O3&gt;=Input!$D$31,Input!$D$29,0)</f>
        <v>-200000</v>
      </c>
      <c r="P26" s="26">
        <f>-IF(P3&gt;=Input!$D$31,Input!$D$29,0)</f>
        <v>-200000</v>
      </c>
      <c r="Q26" s="26">
        <f>-IF(Q3&gt;=Input!$D$31,Input!$D$29,0)</f>
        <v>-200000</v>
      </c>
      <c r="R26" s="26">
        <f>-IF(R3&gt;=Input!$D$31,Input!$D$29,0)</f>
        <v>-200000</v>
      </c>
      <c r="S26" s="26">
        <f>-IF(S3&gt;=Input!$D$31,Input!$D$29,0)</f>
        <v>-200000</v>
      </c>
      <c r="T26" s="26">
        <f>-IF(T3&gt;=Input!$D$31,Input!$D$29,0)</f>
        <v>-200000</v>
      </c>
      <c r="U26" s="26">
        <f>-IF(U3&gt;=Input!$D$31,Input!$D$29,0)</f>
        <v>-200000</v>
      </c>
      <c r="V26" s="26">
        <f>-IF(V3&gt;=Input!$D$31,Input!$D$29,0)</f>
        <v>-200000</v>
      </c>
      <c r="W26" s="26">
        <f>-IF(W3&gt;=Input!$D$31,Input!$D$29,0)</f>
        <v>-200000</v>
      </c>
      <c r="X26" s="26">
        <f>-IF(X3&gt;=Input!$D$31,Input!$D$29,0)</f>
        <v>-200000</v>
      </c>
      <c r="Y26" s="26">
        <f>-IF(Y3&gt;=Input!$D$31,Input!$D$29,0)</f>
        <v>-200000</v>
      </c>
      <c r="Z26" s="26">
        <f>-IF(Z3&gt;=Input!$D$31,Input!$D$29,0)</f>
        <v>-200000</v>
      </c>
      <c r="AA26" s="26">
        <f>-IF(AA3&gt;=Input!$D$31,Input!$D$29,0)</f>
        <v>-200000</v>
      </c>
      <c r="AB26" s="26">
        <f>-IF(AB3&gt;=Input!$D$31,Input!$D$29,0)</f>
        <v>-200000</v>
      </c>
      <c r="AC26" s="26">
        <f>-IF(AC3&gt;=Input!$D$31,Input!$D$29,0)</f>
        <v>-200000</v>
      </c>
      <c r="AD26" s="26">
        <f>-IF(AD3&gt;=Input!$D$31,Input!$D$29,0)</f>
        <v>-200000</v>
      </c>
      <c r="AE26" s="26">
        <f>-IF(AE3&gt;=Input!$D$31,Input!$D$29,0)</f>
        <v>-200000</v>
      </c>
      <c r="AF26" s="26">
        <f>-IF(AF3&gt;=Input!$D$31,Input!$D$29,0)</f>
        <v>-200000</v>
      </c>
      <c r="AG26" s="26">
        <f>-IF(AG3&gt;=Input!$D$31,Input!$D$29,0)</f>
        <v>-200000</v>
      </c>
      <c r="AH26" s="26">
        <f>-IF(AH3&gt;=Input!$D$31,Input!$D$29,0)</f>
        <v>-200000</v>
      </c>
      <c r="AI26" s="26">
        <f>-IF(AI3&gt;=Input!$D$31,Input!$D$29,0)</f>
        <v>-200000</v>
      </c>
      <c r="AJ26" s="26">
        <f>-IF(AJ3&gt;=Input!$D$31,Input!$D$29,0)</f>
        <v>-200000</v>
      </c>
      <c r="AK26" s="26">
        <f>-IF(AK3&gt;=Input!$D$31,Input!$D$29,0)</f>
        <v>-200000</v>
      </c>
      <c r="AL26" s="26">
        <f>-IF(AL3&gt;=Input!$D$31,Input!$D$29,0)</f>
        <v>-200000</v>
      </c>
      <c r="AM26" s="26">
        <f>-IF(AM3&gt;=Input!$D$31,Input!$D$29,0)</f>
        <v>-200000</v>
      </c>
      <c r="AN26" s="26">
        <f>-IF(AN3&gt;=Input!$D$31,Input!$D$29,0)</f>
        <v>-200000</v>
      </c>
      <c r="AO26" s="26">
        <f>-IF(AO3&gt;=Input!$D$31,Input!$D$29,0)</f>
        <v>-200000</v>
      </c>
      <c r="AP26" s="26">
        <f>-IF(AP3&gt;=Input!$D$31,Input!$D$29,0)</f>
        <v>-200000</v>
      </c>
      <c r="AQ26" s="26">
        <f>-IF(AQ3&gt;=Input!$D$31,Input!$D$29,0)</f>
        <v>-200000</v>
      </c>
      <c r="AR26" s="26">
        <f>-IF(AR3&gt;=Input!$D$31,Input!$D$29,0)</f>
        <v>-200000</v>
      </c>
      <c r="AS26" s="26">
        <f>-IF(AS3&gt;=Input!$D$31,Input!$D$29,0)</f>
        <v>-200000</v>
      </c>
      <c r="AT26" s="26">
        <f>-IF(AT3&gt;=Input!$D$31,Input!$D$29,0)</f>
        <v>-200000</v>
      </c>
      <c r="AU26" s="26">
        <f>-IF(AU3&gt;=Input!$D$31,Input!$D$29,0)</f>
        <v>-200000</v>
      </c>
      <c r="AV26" s="26">
        <f>-IF(AV3&gt;=Input!$D$31,Input!$D$29,0)</f>
        <v>-200000</v>
      </c>
      <c r="AW26" s="26">
        <f>-IF(AW3&gt;=Input!$D$31,Input!$D$29,0)</f>
        <v>-200000</v>
      </c>
      <c r="AX26" s="26">
        <f>-IF(AX3&gt;=Input!$D$31,Input!$D$29,0)</f>
        <v>-200000</v>
      </c>
      <c r="AY26" s="26">
        <f>-IF(AY3&gt;=Input!$D$31,Input!$D$29,0)</f>
        <v>-200000</v>
      </c>
      <c r="AZ26" s="26">
        <f>-IF(AZ3&gt;=Input!$D$31,Input!$D$29,0)</f>
        <v>-200000</v>
      </c>
      <c r="BA26" s="26">
        <f>-IF(BA3&gt;=Input!$D$31,Input!$D$29,0)</f>
        <v>-200000</v>
      </c>
      <c r="BB26" s="26">
        <f>-IF(BB3&gt;=Input!$D$31,Input!$D$29,0)</f>
        <v>-200000</v>
      </c>
      <c r="BC26" s="26">
        <f>-IF(BC3&gt;=Input!$D$31,Input!$D$29,0)</f>
        <v>-200000</v>
      </c>
      <c r="BD26" s="26">
        <f>-IF(BD3&gt;=Input!$D$31,Input!$D$29,0)</f>
        <v>-200000</v>
      </c>
      <c r="BE26" s="26">
        <f>-IF(BE3&gt;=Input!$D$31,Input!$D$29,0)</f>
        <v>-200000</v>
      </c>
    </row>
    <row r="27" spans="1:57" x14ac:dyDescent="0.2">
      <c r="B27" s="25" t="s">
        <v>147</v>
      </c>
      <c r="C27" s="25" t="s">
        <v>117</v>
      </c>
      <c r="D27" s="31">
        <f t="shared" si="70"/>
        <v>-100000</v>
      </c>
      <c r="E27" s="27">
        <f>-IF(E3=Input!$D$31,Input!$D$30,0)</f>
        <v>0</v>
      </c>
      <c r="F27" s="26">
        <f>-IF(F3=Input!$D$31,Input!$D$30,0)</f>
        <v>0</v>
      </c>
      <c r="G27" s="26">
        <f>-IF(G3=Input!$D$31,Input!$D$30,0)</f>
        <v>0</v>
      </c>
      <c r="H27" s="26">
        <f>-IF(H3=Input!$D$31,Input!$D$30,0)</f>
        <v>-100000</v>
      </c>
      <c r="I27" s="26">
        <f>-IF(I3=Input!$D$31,Input!$D$30,0)</f>
        <v>0</v>
      </c>
      <c r="J27" s="26">
        <f>-IF(J3=Input!$D$31,Input!$D$30,0)</f>
        <v>0</v>
      </c>
      <c r="K27" s="26">
        <f>-IF(K3=Input!$D$31,Input!$D$30,0)</f>
        <v>0</v>
      </c>
      <c r="L27" s="26">
        <f>-IF(L3=Input!$D$31,Input!$D$30,0)</f>
        <v>0</v>
      </c>
      <c r="M27" s="26">
        <f>-IF(M3=Input!$D$31,Input!$D$30,0)</f>
        <v>0</v>
      </c>
      <c r="N27" s="26">
        <f>-IF(N3=Input!$D$31,Input!$D$30,0)</f>
        <v>0</v>
      </c>
      <c r="O27" s="26">
        <f>-IF(O3=Input!$D$31,Input!$D$30,0)</f>
        <v>0</v>
      </c>
      <c r="P27" s="26">
        <f>-IF(P3=Input!$D$31,Input!$D$30,0)</f>
        <v>0</v>
      </c>
      <c r="Q27" s="26">
        <f>-IF(Q3=Input!$D$31,Input!$D$30,0)</f>
        <v>0</v>
      </c>
      <c r="R27" s="26">
        <f>-IF(R3=Input!$D$31,Input!$D$30,0)</f>
        <v>0</v>
      </c>
      <c r="S27" s="26">
        <f>-IF(S3=Input!$D$31,Input!$D$30,0)</f>
        <v>0</v>
      </c>
      <c r="T27" s="26">
        <f>-IF(T3=Input!$D$31,Input!$D$30,0)</f>
        <v>0</v>
      </c>
      <c r="U27" s="26">
        <f>-IF(U3=Input!$D$31,Input!$D$30,0)</f>
        <v>0</v>
      </c>
      <c r="V27" s="26">
        <f>-IF(V3=Input!$D$31,Input!$D$30,0)</f>
        <v>0</v>
      </c>
      <c r="W27" s="26">
        <f>-IF(W3=Input!$D$31,Input!$D$30,0)</f>
        <v>0</v>
      </c>
      <c r="X27" s="26">
        <f>-IF(X3=Input!$D$31,Input!$D$30,0)</f>
        <v>0</v>
      </c>
      <c r="Y27" s="26">
        <f>-IF(Y3=Input!$D$31,Input!$D$30,0)</f>
        <v>0</v>
      </c>
      <c r="Z27" s="26">
        <f>-IF(Z3=Input!$D$31,Input!$D$30,0)</f>
        <v>0</v>
      </c>
      <c r="AA27" s="26">
        <f>-IF(AA3=Input!$D$31,Input!$D$30,0)</f>
        <v>0</v>
      </c>
      <c r="AB27" s="26">
        <f>-IF(AB3=Input!$D$31,Input!$D$30,0)</f>
        <v>0</v>
      </c>
      <c r="AC27" s="26">
        <f>-IF(AC3=Input!$D$31,Input!$D$30,0)</f>
        <v>0</v>
      </c>
      <c r="AD27" s="26">
        <f>-IF(AD3=Input!$D$31,Input!$D$30,0)</f>
        <v>0</v>
      </c>
      <c r="AE27" s="26">
        <f>-IF(AE3=Input!$D$31,Input!$D$30,0)</f>
        <v>0</v>
      </c>
      <c r="AF27" s="26">
        <f>-IF(AF3=Input!$D$31,Input!$D$30,0)</f>
        <v>0</v>
      </c>
      <c r="AG27" s="26">
        <f>-IF(AG3=Input!$D$31,Input!$D$30,0)</f>
        <v>0</v>
      </c>
      <c r="AH27" s="26">
        <f>-IF(AH3=Input!$D$31,Input!$D$30,0)</f>
        <v>0</v>
      </c>
      <c r="AI27" s="26">
        <f>-IF(AI3=Input!$D$31,Input!$D$30,0)</f>
        <v>0</v>
      </c>
      <c r="AJ27" s="26">
        <f>-IF(AJ3=Input!$D$31,Input!$D$30,0)</f>
        <v>0</v>
      </c>
      <c r="AK27" s="26">
        <f>-IF(AK3=Input!$D$31,Input!$D$30,0)</f>
        <v>0</v>
      </c>
      <c r="AL27" s="26">
        <f>-IF(AL3=Input!$D$31,Input!$D$30,0)</f>
        <v>0</v>
      </c>
      <c r="AM27" s="26">
        <f>-IF(AM3=Input!$D$31,Input!$D$30,0)</f>
        <v>0</v>
      </c>
      <c r="AN27" s="26">
        <f>-IF(AN3=Input!$D$31,Input!$D$30,0)</f>
        <v>0</v>
      </c>
      <c r="AO27" s="26">
        <f>-IF(AO3=Input!$D$31,Input!$D$30,0)</f>
        <v>0</v>
      </c>
      <c r="AP27" s="26">
        <f>-IF(AP3=Input!$D$31,Input!$D$30,0)</f>
        <v>0</v>
      </c>
      <c r="AQ27" s="26">
        <f>-IF(AQ3=Input!$D$31,Input!$D$30,0)</f>
        <v>0</v>
      </c>
      <c r="AR27" s="26">
        <f>-IF(AR3=Input!$D$31,Input!$D$30,0)</f>
        <v>0</v>
      </c>
      <c r="AS27" s="26">
        <f>-IF(AS3=Input!$D$31,Input!$D$30,0)</f>
        <v>0</v>
      </c>
      <c r="AT27" s="26">
        <f>-IF(AT3=Input!$D$31,Input!$D$30,0)</f>
        <v>0</v>
      </c>
      <c r="AU27" s="26">
        <f>-IF(AU3=Input!$D$31,Input!$D$30,0)</f>
        <v>0</v>
      </c>
      <c r="AV27" s="26">
        <f>-IF(AV3=Input!$D$31,Input!$D$30,0)</f>
        <v>0</v>
      </c>
      <c r="AW27" s="26">
        <f>-IF(AW3=Input!$D$31,Input!$D$30,0)</f>
        <v>0</v>
      </c>
      <c r="AX27" s="26">
        <f>-IF(AX3=Input!$D$31,Input!$D$30,0)</f>
        <v>0</v>
      </c>
      <c r="AY27" s="26">
        <f>-IF(AY3=Input!$D$31,Input!$D$30,0)</f>
        <v>0</v>
      </c>
      <c r="AZ27" s="26">
        <f>-IF(AZ3=Input!$D$31,Input!$D$30,0)</f>
        <v>0</v>
      </c>
      <c r="BA27" s="26">
        <f>-IF(BA3=Input!$D$31,Input!$D$30,0)</f>
        <v>0</v>
      </c>
      <c r="BB27" s="26">
        <f>-IF(BB3=Input!$D$31,Input!$D$30,0)</f>
        <v>0</v>
      </c>
      <c r="BC27" s="26">
        <f>-IF(BC3=Input!$D$31,Input!$D$30,0)</f>
        <v>0</v>
      </c>
      <c r="BD27" s="26">
        <f>-IF(BD3=Input!$D$31,Input!$D$30,0)</f>
        <v>0</v>
      </c>
      <c r="BE27" s="26">
        <f>-IF(BE3=Input!$D$31,Input!$D$30,0)</f>
        <v>0</v>
      </c>
    </row>
    <row r="28" spans="1:57" x14ac:dyDescent="0.2">
      <c r="B28" s="25" t="str">
        <f>+Input!C32</f>
        <v>Marketing costs</v>
      </c>
      <c r="C28" s="25" t="s">
        <v>117</v>
      </c>
      <c r="D28" s="31">
        <f t="shared" ca="1" si="70"/>
        <v>-1800000</v>
      </c>
      <c r="E28" s="27">
        <f ca="1">-E19*Input!$D$32</f>
        <v>0</v>
      </c>
      <c r="F28" s="26">
        <f ca="1">-F19*Input!$D$32</f>
        <v>0</v>
      </c>
      <c r="G28" s="26">
        <f ca="1">-G19*Input!$D$32</f>
        <v>0</v>
      </c>
      <c r="H28" s="26">
        <f ca="1">-H19*Input!$D$32</f>
        <v>0</v>
      </c>
      <c r="I28" s="26">
        <f ca="1">-I19*Input!$D$32</f>
        <v>0</v>
      </c>
      <c r="J28" s="26">
        <f ca="1">-J19*Input!$D$32</f>
        <v>0</v>
      </c>
      <c r="K28" s="26">
        <f ca="1">-K19*Input!$D$32</f>
        <v>0</v>
      </c>
      <c r="L28" s="26">
        <f ca="1">-L19*Input!$D$32</f>
        <v>-112500</v>
      </c>
      <c r="M28" s="26">
        <f ca="1">-M19*Input!$D$32</f>
        <v>0</v>
      </c>
      <c r="N28" s="26">
        <f ca="1">-N19*Input!$D$32</f>
        <v>0</v>
      </c>
      <c r="O28" s="26">
        <f ca="1">-O19*Input!$D$32</f>
        <v>-112500</v>
      </c>
      <c r="P28" s="26">
        <f ca="1">-P19*Input!$D$32</f>
        <v>0</v>
      </c>
      <c r="Q28" s="26">
        <f ca="1">-Q19*Input!$D$32</f>
        <v>0</v>
      </c>
      <c r="R28" s="26">
        <f ca="1">-R19*Input!$D$32</f>
        <v>-112500</v>
      </c>
      <c r="S28" s="26">
        <f ca="1">-S19*Input!$D$32</f>
        <v>0</v>
      </c>
      <c r="T28" s="26">
        <f ca="1">-T19*Input!$D$32</f>
        <v>0</v>
      </c>
      <c r="U28" s="26">
        <f ca="1">-U19*Input!$D$32</f>
        <v>-112500</v>
      </c>
      <c r="V28" s="26">
        <f ca="1">-V19*Input!$D$32</f>
        <v>0</v>
      </c>
      <c r="W28" s="26">
        <f ca="1">-W19*Input!$D$32</f>
        <v>0</v>
      </c>
      <c r="X28" s="26">
        <f ca="1">-X19*Input!$D$32</f>
        <v>-112500</v>
      </c>
      <c r="Y28" s="26">
        <f ca="1">-Y19*Input!$D$32</f>
        <v>0</v>
      </c>
      <c r="Z28" s="26">
        <f ca="1">-Z19*Input!$D$32</f>
        <v>0</v>
      </c>
      <c r="AA28" s="26">
        <f ca="1">-AA19*Input!$D$32</f>
        <v>-112500</v>
      </c>
      <c r="AB28" s="26">
        <f ca="1">-AB19*Input!$D$32</f>
        <v>0</v>
      </c>
      <c r="AC28" s="26">
        <f ca="1">-AC19*Input!$D$32</f>
        <v>0</v>
      </c>
      <c r="AD28" s="26">
        <f ca="1">-AD19*Input!$D$32</f>
        <v>-112500</v>
      </c>
      <c r="AE28" s="26">
        <f ca="1">-AE19*Input!$D$32</f>
        <v>0</v>
      </c>
      <c r="AF28" s="26">
        <f ca="1">-AF19*Input!$D$32</f>
        <v>0</v>
      </c>
      <c r="AG28" s="26">
        <f ca="1">-AG19*Input!$D$32</f>
        <v>-112500</v>
      </c>
      <c r="AH28" s="26">
        <f ca="1">-AH19*Input!$D$32</f>
        <v>0</v>
      </c>
      <c r="AI28" s="26">
        <f ca="1">-AI19*Input!$D$32</f>
        <v>0</v>
      </c>
      <c r="AJ28" s="26">
        <f ca="1">-AJ19*Input!$D$32</f>
        <v>-112500</v>
      </c>
      <c r="AK28" s="26">
        <f ca="1">-AK19*Input!$D$32</f>
        <v>0</v>
      </c>
      <c r="AL28" s="26">
        <f ca="1">-AL19*Input!$D$32</f>
        <v>0</v>
      </c>
      <c r="AM28" s="26">
        <f ca="1">-AM19*Input!$D$32</f>
        <v>-112500</v>
      </c>
      <c r="AN28" s="26">
        <f ca="1">-AN19*Input!$D$32</f>
        <v>0</v>
      </c>
      <c r="AO28" s="26">
        <f ca="1">-AO19*Input!$D$32</f>
        <v>0</v>
      </c>
      <c r="AP28" s="26">
        <f ca="1">-AP19*Input!$D$32</f>
        <v>-112500</v>
      </c>
      <c r="AQ28" s="26">
        <f ca="1">-AQ19*Input!$D$32</f>
        <v>0</v>
      </c>
      <c r="AR28" s="26">
        <f ca="1">-AR19*Input!$D$32</f>
        <v>0</v>
      </c>
      <c r="AS28" s="26">
        <f ca="1">-AS19*Input!$D$32</f>
        <v>-112500</v>
      </c>
      <c r="AT28" s="26">
        <f ca="1">-AT19*Input!$D$32</f>
        <v>0</v>
      </c>
      <c r="AU28" s="26">
        <f ca="1">-AU19*Input!$D$32</f>
        <v>0</v>
      </c>
      <c r="AV28" s="26">
        <f ca="1">-AV19*Input!$D$32</f>
        <v>-112500</v>
      </c>
      <c r="AW28" s="26">
        <f ca="1">-AW19*Input!$D$32</f>
        <v>0</v>
      </c>
      <c r="AX28" s="26">
        <f ca="1">-AX19*Input!$D$32</f>
        <v>0</v>
      </c>
      <c r="AY28" s="26">
        <f ca="1">-AY19*Input!$D$32</f>
        <v>-112500</v>
      </c>
      <c r="AZ28" s="26">
        <f ca="1">-AZ19*Input!$D$32</f>
        <v>0</v>
      </c>
      <c r="BA28" s="26">
        <f ca="1">-BA19*Input!$D$32</f>
        <v>0</v>
      </c>
      <c r="BB28" s="26">
        <f ca="1">-BB19*Input!$D$32</f>
        <v>-112500</v>
      </c>
      <c r="BC28" s="26">
        <f ca="1">-BC19*Input!$D$32</f>
        <v>0</v>
      </c>
      <c r="BD28" s="26">
        <f ca="1">-BD19*Input!$D$32</f>
        <v>0</v>
      </c>
      <c r="BE28" s="26">
        <f ca="1">-BE19*Input!$D$32</f>
        <v>-112500</v>
      </c>
    </row>
    <row r="29" spans="1:57" x14ac:dyDescent="0.2">
      <c r="B29" s="25" t="s">
        <v>49</v>
      </c>
      <c r="C29" s="25" t="s">
        <v>117</v>
      </c>
      <c r="D29" s="31">
        <f t="shared" ca="1" si="70"/>
        <v>-437274.77064220182</v>
      </c>
      <c r="E29" s="27">
        <f t="shared" ref="E29:AD29" ca="1" si="78">(+E39+E30+E26+E28)*Contingency</f>
        <v>0</v>
      </c>
      <c r="F29" s="26">
        <f t="shared" ca="1" si="78"/>
        <v>0</v>
      </c>
      <c r="G29" s="26">
        <f t="shared" ca="1" si="78"/>
        <v>0</v>
      </c>
      <c r="H29" s="26">
        <f t="shared" ca="1" si="78"/>
        <v>-7800</v>
      </c>
      <c r="I29" s="26">
        <f t="shared" ca="1" si="78"/>
        <v>-9000</v>
      </c>
      <c r="J29" s="26">
        <f t="shared" ca="1" si="78"/>
        <v>-9000</v>
      </c>
      <c r="K29" s="26">
        <f t="shared" ca="1" si="78"/>
        <v>-8722.0183486238529</v>
      </c>
      <c r="L29" s="26">
        <f t="shared" ca="1" si="78"/>
        <v>-9975</v>
      </c>
      <c r="M29" s="26">
        <f t="shared" ca="1" si="78"/>
        <v>-6600</v>
      </c>
      <c r="N29" s="26">
        <f t="shared" ca="1" si="78"/>
        <v>-9610.1834862385313</v>
      </c>
      <c r="O29" s="26">
        <f t="shared" ca="1" si="78"/>
        <v>-9975</v>
      </c>
      <c r="P29" s="26">
        <f t="shared" ca="1" si="78"/>
        <v>-6600</v>
      </c>
      <c r="Q29" s="26">
        <f t="shared" ca="1" si="78"/>
        <v>-9610.1834862385313</v>
      </c>
      <c r="R29" s="26">
        <f t="shared" ca="1" si="78"/>
        <v>-9975</v>
      </c>
      <c r="S29" s="26">
        <f t="shared" ca="1" si="78"/>
        <v>-6600</v>
      </c>
      <c r="T29" s="26">
        <f t="shared" ca="1" si="78"/>
        <v>-9610.1834862385313</v>
      </c>
      <c r="U29" s="26">
        <f t="shared" ca="1" si="78"/>
        <v>-9975</v>
      </c>
      <c r="V29" s="26">
        <f t="shared" ca="1" si="78"/>
        <v>-6600</v>
      </c>
      <c r="W29" s="26">
        <f t="shared" ca="1" si="78"/>
        <v>-9610.1834862385313</v>
      </c>
      <c r="X29" s="26">
        <f t="shared" ca="1" si="78"/>
        <v>-9975</v>
      </c>
      <c r="Y29" s="26">
        <f t="shared" ca="1" si="78"/>
        <v>-6600</v>
      </c>
      <c r="Z29" s="26">
        <f t="shared" ca="1" si="78"/>
        <v>-9610.1834862385313</v>
      </c>
      <c r="AA29" s="26">
        <f t="shared" ca="1" si="78"/>
        <v>-9975</v>
      </c>
      <c r="AB29" s="26">
        <f t="shared" ca="1" si="78"/>
        <v>-6600</v>
      </c>
      <c r="AC29" s="26">
        <f t="shared" ca="1" si="78"/>
        <v>-9610.1834862385313</v>
      </c>
      <c r="AD29" s="26">
        <f t="shared" ca="1" si="78"/>
        <v>-9975</v>
      </c>
      <c r="AE29" s="26">
        <f t="shared" ref="AE29:BE29" ca="1" si="79">(+AE39+AE30+AE26+AE28)*Contingency</f>
        <v>-6600</v>
      </c>
      <c r="AF29" s="26">
        <f t="shared" ca="1" si="79"/>
        <v>-9610.1834862385313</v>
      </c>
      <c r="AG29" s="26">
        <f t="shared" ca="1" si="79"/>
        <v>-9975</v>
      </c>
      <c r="AH29" s="26">
        <f t="shared" ca="1" si="79"/>
        <v>-6600</v>
      </c>
      <c r="AI29" s="26">
        <f t="shared" ca="1" si="79"/>
        <v>-9610.1834862385313</v>
      </c>
      <c r="AJ29" s="26">
        <f t="shared" ca="1" si="79"/>
        <v>-9975</v>
      </c>
      <c r="AK29" s="26">
        <f t="shared" ca="1" si="79"/>
        <v>-6600</v>
      </c>
      <c r="AL29" s="26">
        <f t="shared" ca="1" si="79"/>
        <v>-9610.1834862385313</v>
      </c>
      <c r="AM29" s="26">
        <f t="shared" ca="1" si="79"/>
        <v>-9975</v>
      </c>
      <c r="AN29" s="26">
        <f t="shared" ca="1" si="79"/>
        <v>-6600</v>
      </c>
      <c r="AO29" s="26">
        <f t="shared" ca="1" si="79"/>
        <v>-9610.1834862385313</v>
      </c>
      <c r="AP29" s="26">
        <f t="shared" ca="1" si="79"/>
        <v>-9975</v>
      </c>
      <c r="AQ29" s="26">
        <f t="shared" ca="1" si="79"/>
        <v>-6600</v>
      </c>
      <c r="AR29" s="26">
        <f t="shared" ca="1" si="79"/>
        <v>-9610.1834862385313</v>
      </c>
      <c r="AS29" s="26">
        <f t="shared" ca="1" si="79"/>
        <v>-9975</v>
      </c>
      <c r="AT29" s="26">
        <f t="shared" ca="1" si="79"/>
        <v>-6600</v>
      </c>
      <c r="AU29" s="26">
        <f t="shared" ca="1" si="79"/>
        <v>-9610.1834862385313</v>
      </c>
      <c r="AV29" s="26">
        <f t="shared" ca="1" si="79"/>
        <v>-9975</v>
      </c>
      <c r="AW29" s="26">
        <f t="shared" ca="1" si="79"/>
        <v>-6600</v>
      </c>
      <c r="AX29" s="26">
        <f t="shared" ca="1" si="79"/>
        <v>-9610.1834862385313</v>
      </c>
      <c r="AY29" s="26">
        <f t="shared" ca="1" si="79"/>
        <v>-9975</v>
      </c>
      <c r="AZ29" s="26">
        <f t="shared" ca="1" si="79"/>
        <v>-6600</v>
      </c>
      <c r="BA29" s="26">
        <f t="shared" ca="1" si="79"/>
        <v>-9610.1834862385313</v>
      </c>
      <c r="BB29" s="26">
        <f t="shared" ca="1" si="79"/>
        <v>-9975</v>
      </c>
      <c r="BC29" s="26">
        <f t="shared" ca="1" si="79"/>
        <v>-6600</v>
      </c>
      <c r="BD29" s="26">
        <f t="shared" ca="1" si="79"/>
        <v>-9610.1834862385313</v>
      </c>
      <c r="BE29" s="26">
        <f t="shared" ca="1" si="79"/>
        <v>-9975</v>
      </c>
    </row>
    <row r="30" spans="1:57" x14ac:dyDescent="0.2">
      <c r="B30" s="32" t="s">
        <v>122</v>
      </c>
      <c r="C30" s="32" t="s">
        <v>117</v>
      </c>
      <c r="D30" s="33">
        <f t="shared" ca="1" si="70"/>
        <v>-1995000</v>
      </c>
      <c r="E30" s="35">
        <f ca="1">+E31+E35</f>
        <v>0</v>
      </c>
      <c r="F30" s="35">
        <f t="shared" ref="F30:AD30" ca="1" si="80">+F31+F35</f>
        <v>0</v>
      </c>
      <c r="G30" s="35">
        <f t="shared" ca="1" si="80"/>
        <v>0</v>
      </c>
      <c r="H30" s="35">
        <f t="shared" ca="1" si="80"/>
        <v>-60000</v>
      </c>
      <c r="I30" s="35">
        <f t="shared" ca="1" si="80"/>
        <v>-100000</v>
      </c>
      <c r="J30" s="35">
        <f t="shared" ca="1" si="80"/>
        <v>-100000</v>
      </c>
      <c r="K30" s="35">
        <f t="shared" ca="1" si="80"/>
        <v>-20000</v>
      </c>
      <c r="L30" s="35">
        <f t="shared" ca="1" si="80"/>
        <v>-20000</v>
      </c>
      <c r="M30" s="35">
        <f t="shared" ca="1" si="80"/>
        <v>-20000</v>
      </c>
      <c r="N30" s="35">
        <f t="shared" ca="1" si="80"/>
        <v>-73000</v>
      </c>
      <c r="O30" s="35">
        <f t="shared" ca="1" si="80"/>
        <v>-20000</v>
      </c>
      <c r="P30" s="35">
        <f t="shared" ca="1" si="80"/>
        <v>-20000</v>
      </c>
      <c r="Q30" s="35">
        <f t="shared" ca="1" si="80"/>
        <v>-73000</v>
      </c>
      <c r="R30" s="35">
        <f t="shared" ca="1" si="80"/>
        <v>-20000</v>
      </c>
      <c r="S30" s="35">
        <f t="shared" ca="1" si="80"/>
        <v>-20000</v>
      </c>
      <c r="T30" s="35">
        <f t="shared" ca="1" si="80"/>
        <v>-73000</v>
      </c>
      <c r="U30" s="35">
        <f t="shared" ca="1" si="80"/>
        <v>-20000</v>
      </c>
      <c r="V30" s="35">
        <f t="shared" ca="1" si="80"/>
        <v>-20000</v>
      </c>
      <c r="W30" s="35">
        <f t="shared" ca="1" si="80"/>
        <v>-73000</v>
      </c>
      <c r="X30" s="35">
        <f t="shared" ca="1" si="80"/>
        <v>-20000</v>
      </c>
      <c r="Y30" s="35">
        <f t="shared" ca="1" si="80"/>
        <v>-20000</v>
      </c>
      <c r="Z30" s="35">
        <f t="shared" ca="1" si="80"/>
        <v>-73000</v>
      </c>
      <c r="AA30" s="35">
        <f t="shared" ca="1" si="80"/>
        <v>-20000</v>
      </c>
      <c r="AB30" s="35">
        <f t="shared" ca="1" si="80"/>
        <v>-20000</v>
      </c>
      <c r="AC30" s="35">
        <f t="shared" ca="1" si="80"/>
        <v>-73000</v>
      </c>
      <c r="AD30" s="35">
        <f t="shared" ca="1" si="80"/>
        <v>-20000</v>
      </c>
      <c r="AE30" s="35">
        <f t="shared" ref="AE30:BE30" ca="1" si="81">+AE31+AE35</f>
        <v>-20000</v>
      </c>
      <c r="AF30" s="35">
        <f t="shared" ca="1" si="81"/>
        <v>-73000</v>
      </c>
      <c r="AG30" s="35">
        <f t="shared" ca="1" si="81"/>
        <v>-20000</v>
      </c>
      <c r="AH30" s="35">
        <f t="shared" ca="1" si="81"/>
        <v>-20000</v>
      </c>
      <c r="AI30" s="35">
        <f t="shared" ca="1" si="81"/>
        <v>-73000</v>
      </c>
      <c r="AJ30" s="35">
        <f t="shared" ca="1" si="81"/>
        <v>-20000</v>
      </c>
      <c r="AK30" s="35">
        <f t="shared" ca="1" si="81"/>
        <v>-20000</v>
      </c>
      <c r="AL30" s="35">
        <f t="shared" ca="1" si="81"/>
        <v>-73000</v>
      </c>
      <c r="AM30" s="35">
        <f t="shared" ca="1" si="81"/>
        <v>-20000</v>
      </c>
      <c r="AN30" s="35">
        <f t="shared" ca="1" si="81"/>
        <v>-20000</v>
      </c>
      <c r="AO30" s="35">
        <f t="shared" ca="1" si="81"/>
        <v>-73000</v>
      </c>
      <c r="AP30" s="35">
        <f t="shared" ca="1" si="81"/>
        <v>-20000</v>
      </c>
      <c r="AQ30" s="35">
        <f t="shared" ca="1" si="81"/>
        <v>-20000</v>
      </c>
      <c r="AR30" s="35">
        <f t="shared" ca="1" si="81"/>
        <v>-73000</v>
      </c>
      <c r="AS30" s="35">
        <f t="shared" ca="1" si="81"/>
        <v>-20000</v>
      </c>
      <c r="AT30" s="35">
        <f t="shared" ca="1" si="81"/>
        <v>-20000</v>
      </c>
      <c r="AU30" s="35">
        <f t="shared" ca="1" si="81"/>
        <v>-73000</v>
      </c>
      <c r="AV30" s="35">
        <f t="shared" ca="1" si="81"/>
        <v>-20000</v>
      </c>
      <c r="AW30" s="35">
        <f t="shared" ca="1" si="81"/>
        <v>-20000</v>
      </c>
      <c r="AX30" s="35">
        <f t="shared" ca="1" si="81"/>
        <v>-73000</v>
      </c>
      <c r="AY30" s="35">
        <f t="shared" ca="1" si="81"/>
        <v>-20000</v>
      </c>
      <c r="AZ30" s="35">
        <f t="shared" ca="1" si="81"/>
        <v>-20000</v>
      </c>
      <c r="BA30" s="35">
        <f t="shared" ca="1" si="81"/>
        <v>-73000</v>
      </c>
      <c r="BB30" s="35">
        <f t="shared" ca="1" si="81"/>
        <v>-20000</v>
      </c>
      <c r="BC30" s="35">
        <f t="shared" ca="1" si="81"/>
        <v>-20000</v>
      </c>
      <c r="BD30" s="35">
        <f t="shared" ca="1" si="81"/>
        <v>-73000</v>
      </c>
      <c r="BE30" s="35">
        <f t="shared" ca="1" si="81"/>
        <v>-20000</v>
      </c>
    </row>
    <row r="31" spans="1:57" x14ac:dyDescent="0.2">
      <c r="B31" s="37" t="s">
        <v>123</v>
      </c>
      <c r="C31" s="37" t="s">
        <v>117</v>
      </c>
      <c r="D31" s="38">
        <f t="shared" si="70"/>
        <v>-280000</v>
      </c>
      <c r="E31" s="39">
        <f t="shared" ref="E31:AD31" si="82">+SUM(E32:E34)</f>
        <v>0</v>
      </c>
      <c r="F31" s="40">
        <f t="shared" si="82"/>
        <v>0</v>
      </c>
      <c r="G31" s="40">
        <f t="shared" si="82"/>
        <v>0</v>
      </c>
      <c r="H31" s="40">
        <f t="shared" si="82"/>
        <v>-60000</v>
      </c>
      <c r="I31" s="40">
        <f t="shared" si="82"/>
        <v>-100000</v>
      </c>
      <c r="J31" s="40">
        <f t="shared" si="82"/>
        <v>-100000</v>
      </c>
      <c r="K31" s="40">
        <f t="shared" si="82"/>
        <v>-20000</v>
      </c>
      <c r="L31" s="40">
        <f t="shared" si="82"/>
        <v>0</v>
      </c>
      <c r="M31" s="40">
        <f t="shared" si="82"/>
        <v>0</v>
      </c>
      <c r="N31" s="40">
        <f t="shared" si="82"/>
        <v>0</v>
      </c>
      <c r="O31" s="40">
        <f t="shared" si="82"/>
        <v>0</v>
      </c>
      <c r="P31" s="40">
        <f t="shared" si="82"/>
        <v>0</v>
      </c>
      <c r="Q31" s="40">
        <f t="shared" si="82"/>
        <v>0</v>
      </c>
      <c r="R31" s="40">
        <f t="shared" si="82"/>
        <v>0</v>
      </c>
      <c r="S31" s="40">
        <f t="shared" si="82"/>
        <v>0</v>
      </c>
      <c r="T31" s="40">
        <f t="shared" si="82"/>
        <v>0</v>
      </c>
      <c r="U31" s="40">
        <f t="shared" si="82"/>
        <v>0</v>
      </c>
      <c r="V31" s="40">
        <f t="shared" si="82"/>
        <v>0</v>
      </c>
      <c r="W31" s="40">
        <f t="shared" si="82"/>
        <v>0</v>
      </c>
      <c r="X31" s="40">
        <f t="shared" si="82"/>
        <v>0</v>
      </c>
      <c r="Y31" s="40">
        <f t="shared" si="82"/>
        <v>0</v>
      </c>
      <c r="Z31" s="40">
        <f t="shared" si="82"/>
        <v>0</v>
      </c>
      <c r="AA31" s="40">
        <f t="shared" si="82"/>
        <v>0</v>
      </c>
      <c r="AB31" s="40">
        <f t="shared" si="82"/>
        <v>0</v>
      </c>
      <c r="AC31" s="40">
        <f t="shared" si="82"/>
        <v>0</v>
      </c>
      <c r="AD31" s="40">
        <f t="shared" si="82"/>
        <v>0</v>
      </c>
      <c r="AE31" s="40">
        <f t="shared" ref="AE31:BE31" si="83">+SUM(AE32:AE34)</f>
        <v>0</v>
      </c>
      <c r="AF31" s="40">
        <f t="shared" si="83"/>
        <v>0</v>
      </c>
      <c r="AG31" s="40">
        <f t="shared" si="83"/>
        <v>0</v>
      </c>
      <c r="AH31" s="40">
        <f t="shared" si="83"/>
        <v>0</v>
      </c>
      <c r="AI31" s="40">
        <f t="shared" si="83"/>
        <v>0</v>
      </c>
      <c r="AJ31" s="40">
        <f t="shared" si="83"/>
        <v>0</v>
      </c>
      <c r="AK31" s="40">
        <f t="shared" si="83"/>
        <v>0</v>
      </c>
      <c r="AL31" s="40">
        <f t="shared" si="83"/>
        <v>0</v>
      </c>
      <c r="AM31" s="40">
        <f t="shared" si="83"/>
        <v>0</v>
      </c>
      <c r="AN31" s="40">
        <f t="shared" si="83"/>
        <v>0</v>
      </c>
      <c r="AO31" s="40">
        <f t="shared" si="83"/>
        <v>0</v>
      </c>
      <c r="AP31" s="40">
        <f t="shared" si="83"/>
        <v>0</v>
      </c>
      <c r="AQ31" s="40">
        <f t="shared" si="83"/>
        <v>0</v>
      </c>
      <c r="AR31" s="40">
        <f t="shared" si="83"/>
        <v>0</v>
      </c>
      <c r="AS31" s="40">
        <f t="shared" si="83"/>
        <v>0</v>
      </c>
      <c r="AT31" s="40">
        <f t="shared" si="83"/>
        <v>0</v>
      </c>
      <c r="AU31" s="40">
        <f t="shared" si="83"/>
        <v>0</v>
      </c>
      <c r="AV31" s="40">
        <f t="shared" si="83"/>
        <v>0</v>
      </c>
      <c r="AW31" s="40">
        <f t="shared" si="83"/>
        <v>0</v>
      </c>
      <c r="AX31" s="40">
        <f t="shared" si="83"/>
        <v>0</v>
      </c>
      <c r="AY31" s="40">
        <f t="shared" si="83"/>
        <v>0</v>
      </c>
      <c r="AZ31" s="40">
        <f t="shared" si="83"/>
        <v>0</v>
      </c>
      <c r="BA31" s="40">
        <f t="shared" si="83"/>
        <v>0</v>
      </c>
      <c r="BB31" s="40">
        <f t="shared" si="83"/>
        <v>0</v>
      </c>
      <c r="BC31" s="40">
        <f t="shared" si="83"/>
        <v>0</v>
      </c>
      <c r="BD31" s="40">
        <f t="shared" si="83"/>
        <v>0</v>
      </c>
      <c r="BE31" s="40">
        <f t="shared" si="83"/>
        <v>0</v>
      </c>
    </row>
    <row r="32" spans="1:57" x14ac:dyDescent="0.2">
      <c r="B32" s="25" t="str">
        <f>+Input!C36</f>
        <v>Pre-feasibility studies / carbon quickscan</v>
      </c>
      <c r="C32" s="25" t="s">
        <v>117</v>
      </c>
      <c r="D32" s="31">
        <f t="shared" si="70"/>
        <v>-60000</v>
      </c>
      <c r="E32" s="27">
        <f>+IF(E4=1,-Input!$D$36/MAX(Input!$D$21,1),0)</f>
        <v>0</v>
      </c>
      <c r="F32" s="26">
        <f>+IF(F4=1,-Input!$D$36/MAX(Input!$D$21,1),0)</f>
        <v>0</v>
      </c>
      <c r="G32" s="26">
        <f>+IF(G4=1,-Input!$D$36/MAX(Input!$D$21,1),0)</f>
        <v>0</v>
      </c>
      <c r="H32" s="26">
        <f>+IF(H4=1,-Input!$D$36/MAX(Input!$D$21,1),0)</f>
        <v>-60000</v>
      </c>
      <c r="I32" s="26">
        <f>+IF(I4=1,-Input!$D$36/MAX(Input!$D$21,1),0)</f>
        <v>0</v>
      </c>
      <c r="J32" s="26">
        <f>+IF(J4=1,-Input!$D$36/MAX(Input!$D$21,1),0)</f>
        <v>0</v>
      </c>
      <c r="K32" s="26">
        <f>+IF(K4=1,-Input!$D$36/MAX(Input!$D$21,1),0)</f>
        <v>0</v>
      </c>
      <c r="L32" s="26">
        <f>+IF(L4=1,-Input!$D$36/MAX(Input!$D$21,1),0)</f>
        <v>0</v>
      </c>
      <c r="M32" s="26">
        <f>+IF(M4=1,-Input!$D$36/MAX(Input!$D$21,1),0)</f>
        <v>0</v>
      </c>
      <c r="N32" s="26">
        <f>+IF(N4=1,-Input!$D$36/MAX(Input!$D$21,1),0)</f>
        <v>0</v>
      </c>
      <c r="O32" s="26">
        <f>+IF(O4=1,-Input!$D$36/MAX(Input!$D$21,1),0)</f>
        <v>0</v>
      </c>
      <c r="P32" s="26">
        <f>+IF(P4=1,-Input!$D$36/MAX(Input!$D$21,1),0)</f>
        <v>0</v>
      </c>
      <c r="Q32" s="26">
        <f>+IF(Q4=1,-Input!$D$36/MAX(Input!$D$21,1),0)</f>
        <v>0</v>
      </c>
      <c r="R32" s="26">
        <f>+IF(R4=1,-Input!$D$36/MAX(Input!$D$21,1),0)</f>
        <v>0</v>
      </c>
      <c r="S32" s="26">
        <f>+IF(S4=1,-Input!$D$36/MAX(Input!$D$21,1),0)</f>
        <v>0</v>
      </c>
      <c r="T32" s="26">
        <f>+IF(T4=1,-Input!$D$36/MAX(Input!$D$21,1),0)</f>
        <v>0</v>
      </c>
      <c r="U32" s="26">
        <f>+IF(U4=1,-Input!$D$36/MAX(Input!$D$21,1),0)</f>
        <v>0</v>
      </c>
      <c r="V32" s="26">
        <f>+IF(V4=1,-Input!$D$36/MAX(Input!$D$21,1),0)</f>
        <v>0</v>
      </c>
      <c r="W32" s="26">
        <f>+IF(W4=1,-Input!$D$36/MAX(Input!$D$21,1),0)</f>
        <v>0</v>
      </c>
      <c r="X32" s="26">
        <f>+IF(X4=1,-Input!$D$36/MAX(Input!$D$21,1),0)</f>
        <v>0</v>
      </c>
      <c r="Y32" s="26">
        <f>+IF(Y4=1,-Input!$D$36/MAX(Input!$D$21,1),0)</f>
        <v>0</v>
      </c>
      <c r="Z32" s="26">
        <f>+IF(Z4=1,-Input!$D$36/MAX(Input!$D$21,1),0)</f>
        <v>0</v>
      </c>
      <c r="AA32" s="26">
        <f>+IF(AA4=1,-Input!$D$36/MAX(Input!$D$21,1),0)</f>
        <v>0</v>
      </c>
      <c r="AB32" s="26">
        <f>+IF(AB4=1,-Input!$D$36/MAX(Input!$D$21,1),0)</f>
        <v>0</v>
      </c>
      <c r="AC32" s="26">
        <f>+IF(AC4=1,-Input!$D$36/MAX(Input!$D$21,1),0)</f>
        <v>0</v>
      </c>
      <c r="AD32" s="26">
        <f>+IF(AD4=1,-Input!$D$36/MAX(Input!$D$21,1),0)</f>
        <v>0</v>
      </c>
      <c r="AE32" s="26">
        <f>+IF(AE4=1,-Input!$D$36/MAX(Input!$D$21,1),0)</f>
        <v>0</v>
      </c>
      <c r="AF32" s="26">
        <f>+IF(AF4=1,-Input!$D$36/MAX(Input!$D$21,1),0)</f>
        <v>0</v>
      </c>
      <c r="AG32" s="26">
        <f>+IF(AG4=1,-Input!$D$36/MAX(Input!$D$21,1),0)</f>
        <v>0</v>
      </c>
      <c r="AH32" s="26">
        <f>+IF(AH4=1,-Input!$D$36/MAX(Input!$D$21,1),0)</f>
        <v>0</v>
      </c>
      <c r="AI32" s="26">
        <f>+IF(AI4=1,-Input!$D$36/MAX(Input!$D$21,1),0)</f>
        <v>0</v>
      </c>
      <c r="AJ32" s="26">
        <f>+IF(AJ4=1,-Input!$D$36/MAX(Input!$D$21,1),0)</f>
        <v>0</v>
      </c>
      <c r="AK32" s="26">
        <f>+IF(AK4=1,-Input!$D$36/MAX(Input!$D$21,1),0)</f>
        <v>0</v>
      </c>
      <c r="AL32" s="26">
        <f>+IF(AL4=1,-Input!$D$36/MAX(Input!$D$21,1),0)</f>
        <v>0</v>
      </c>
      <c r="AM32" s="26">
        <f>+IF(AM4=1,-Input!$D$36/MAX(Input!$D$21,1),0)</f>
        <v>0</v>
      </c>
      <c r="AN32" s="26">
        <f>+IF(AN4=1,-Input!$D$36/MAX(Input!$D$21,1),0)</f>
        <v>0</v>
      </c>
      <c r="AO32" s="26">
        <f>+IF(AO4=1,-Input!$D$36/MAX(Input!$D$21,1),0)</f>
        <v>0</v>
      </c>
      <c r="AP32" s="26">
        <f>+IF(AP4=1,-Input!$D$36/MAX(Input!$D$21,1),0)</f>
        <v>0</v>
      </c>
      <c r="AQ32" s="26">
        <f>+IF(AQ4=1,-Input!$D$36/MAX(Input!$D$21,1),0)</f>
        <v>0</v>
      </c>
      <c r="AR32" s="26">
        <f>+IF(AR4=1,-Input!$D$36/MAX(Input!$D$21,1),0)</f>
        <v>0</v>
      </c>
      <c r="AS32" s="26">
        <f>+IF(AS4=1,-Input!$D$36/MAX(Input!$D$21,1),0)</f>
        <v>0</v>
      </c>
      <c r="AT32" s="26">
        <f>+IF(AT4=1,-Input!$D$36/MAX(Input!$D$21,1),0)</f>
        <v>0</v>
      </c>
      <c r="AU32" s="26">
        <f>+IF(AU4=1,-Input!$D$36/MAX(Input!$D$21,1),0)</f>
        <v>0</v>
      </c>
      <c r="AV32" s="26">
        <f>+IF(AV4=1,-Input!$D$36/MAX(Input!$D$21,1),0)</f>
        <v>0</v>
      </c>
      <c r="AW32" s="26">
        <f>+IF(AW4=1,-Input!$D$36/MAX(Input!$D$21,1),0)</f>
        <v>0</v>
      </c>
      <c r="AX32" s="26">
        <f>+IF(AX4=1,-Input!$D$36/MAX(Input!$D$21,1),0)</f>
        <v>0</v>
      </c>
      <c r="AY32" s="26">
        <f>+IF(AY4=1,-Input!$D$36/MAX(Input!$D$21,1),0)</f>
        <v>0</v>
      </c>
      <c r="AZ32" s="26">
        <f>+IF(AZ4=1,-Input!$D$36/MAX(Input!$D$21,1),0)</f>
        <v>0</v>
      </c>
      <c r="BA32" s="26">
        <f>+IF(BA4=1,-Input!$D$36/MAX(Input!$D$21,1),0)</f>
        <v>0</v>
      </c>
      <c r="BB32" s="26">
        <f>+IF(BB4=1,-Input!$D$36/MAX(Input!$D$21,1),0)</f>
        <v>0</v>
      </c>
      <c r="BC32" s="26">
        <f>+IF(BC4=1,-Input!$D$36/MAX(Input!$D$21,1),0)</f>
        <v>0</v>
      </c>
      <c r="BD32" s="26">
        <f>+IF(BD4=1,-Input!$D$36/MAX(Input!$D$21,1),0)</f>
        <v>0</v>
      </c>
      <c r="BE32" s="26">
        <f>+IF(BE4=1,-Input!$D$36/MAX(Input!$D$21,1),0)</f>
        <v>0</v>
      </c>
    </row>
    <row r="33" spans="2:57" x14ac:dyDescent="0.2">
      <c r="B33" s="25" t="str">
        <f>+Input!C37</f>
        <v>PD development</v>
      </c>
      <c r="C33" s="25" t="s">
        <v>117</v>
      </c>
      <c r="D33" s="31">
        <f t="shared" si="70"/>
        <v>-200000</v>
      </c>
      <c r="E33" s="27">
        <f>+IF(E5=1,-Input!$D$37/MAX(Input!$D$22,1),0)</f>
        <v>0</v>
      </c>
      <c r="F33" s="26">
        <f>+IF(F5=1,-Input!$D$37/MAX(Input!$D$22,1),0)</f>
        <v>0</v>
      </c>
      <c r="G33" s="26">
        <f>+IF(G5=1,-Input!$D$37/MAX(Input!$D$22,1),0)</f>
        <v>0</v>
      </c>
      <c r="H33" s="26">
        <f>+IF(H5=1,-Input!$D$37/MAX(Input!$D$22,1),0)</f>
        <v>0</v>
      </c>
      <c r="I33" s="26">
        <f>+IF(I5=1,-Input!$D$37/MAX(Input!$D$22,1),0)</f>
        <v>-100000</v>
      </c>
      <c r="J33" s="26">
        <f>+IF(J5=1,-Input!$D$37/MAX(Input!$D$22,1),0)</f>
        <v>-100000</v>
      </c>
      <c r="K33" s="26">
        <f>+IF(K5=1,-Input!$D$37/MAX(Input!$D$22,1),0)</f>
        <v>0</v>
      </c>
      <c r="L33" s="26">
        <f>+IF(L5=1,-Input!$D$37/MAX(Input!$D$22,1),0)</f>
        <v>0</v>
      </c>
      <c r="M33" s="26">
        <f>+IF(M5=1,-Input!$D$37/MAX(Input!$D$22,1),0)</f>
        <v>0</v>
      </c>
      <c r="N33" s="26">
        <f>+IF(N5=1,-Input!$D$37/MAX(Input!$D$22,1),0)</f>
        <v>0</v>
      </c>
      <c r="O33" s="26">
        <f>+IF(O5=1,-Input!$D$37/MAX(Input!$D$22,1),0)</f>
        <v>0</v>
      </c>
      <c r="P33" s="26">
        <f>+IF(P5=1,-Input!$D$37/MAX(Input!$D$22,1),0)</f>
        <v>0</v>
      </c>
      <c r="Q33" s="26">
        <f>+IF(Q5=1,-Input!$D$37/MAX(Input!$D$22,1),0)</f>
        <v>0</v>
      </c>
      <c r="R33" s="26">
        <f>+IF(R5=1,-Input!$D$37/MAX(Input!$D$22,1),0)</f>
        <v>0</v>
      </c>
      <c r="S33" s="26">
        <f>+IF(S5=1,-Input!$D$37/MAX(Input!$D$22,1),0)</f>
        <v>0</v>
      </c>
      <c r="T33" s="26">
        <f>+IF(T5=1,-Input!$D$37/MAX(Input!$D$22,1),0)</f>
        <v>0</v>
      </c>
      <c r="U33" s="26">
        <f>+IF(U5=1,-Input!$D$37/MAX(Input!$D$22,1),0)</f>
        <v>0</v>
      </c>
      <c r="V33" s="26">
        <f>+IF(V5=1,-Input!$D$37/MAX(Input!$D$22,1),0)</f>
        <v>0</v>
      </c>
      <c r="W33" s="26">
        <f>+IF(W5=1,-Input!$D$37/MAX(Input!$D$22,1),0)</f>
        <v>0</v>
      </c>
      <c r="X33" s="26">
        <f>+IF(X5=1,-Input!$D$37/MAX(Input!$D$22,1),0)</f>
        <v>0</v>
      </c>
      <c r="Y33" s="26">
        <f>+IF(Y5=1,-Input!$D$37/MAX(Input!$D$22,1),0)</f>
        <v>0</v>
      </c>
      <c r="Z33" s="26">
        <f>+IF(Z5=1,-Input!$D$37/MAX(Input!$D$22,1),0)</f>
        <v>0</v>
      </c>
      <c r="AA33" s="26">
        <f>+IF(AA5=1,-Input!$D$37/MAX(Input!$D$22,1),0)</f>
        <v>0</v>
      </c>
      <c r="AB33" s="26">
        <f>+IF(AB5=1,-Input!$D$37/MAX(Input!$D$22,1),0)</f>
        <v>0</v>
      </c>
      <c r="AC33" s="26">
        <f>+IF(AC5=1,-Input!$D$37/MAX(Input!$D$22,1),0)</f>
        <v>0</v>
      </c>
      <c r="AD33" s="26">
        <f>+IF(AD5=1,-Input!$D$37/MAX(Input!$D$22,1),0)</f>
        <v>0</v>
      </c>
      <c r="AE33" s="26">
        <f>+IF(AE5=1,-Input!$D$37/MAX(Input!$D$22,1),0)</f>
        <v>0</v>
      </c>
      <c r="AF33" s="26">
        <f>+IF(AF5=1,-Input!$D$37/MAX(Input!$D$22,1),0)</f>
        <v>0</v>
      </c>
      <c r="AG33" s="26">
        <f>+IF(AG5=1,-Input!$D$37/MAX(Input!$D$22,1),0)</f>
        <v>0</v>
      </c>
      <c r="AH33" s="26">
        <f>+IF(AH5=1,-Input!$D$37/MAX(Input!$D$22,1),0)</f>
        <v>0</v>
      </c>
      <c r="AI33" s="26">
        <f>+IF(AI5=1,-Input!$D$37/MAX(Input!$D$22,1),0)</f>
        <v>0</v>
      </c>
      <c r="AJ33" s="26">
        <f>+IF(AJ5=1,-Input!$D$37/MAX(Input!$D$22,1),0)</f>
        <v>0</v>
      </c>
      <c r="AK33" s="26">
        <f>+IF(AK5=1,-Input!$D$37/MAX(Input!$D$22,1),0)</f>
        <v>0</v>
      </c>
      <c r="AL33" s="26">
        <f>+IF(AL5=1,-Input!$D$37/MAX(Input!$D$22,1),0)</f>
        <v>0</v>
      </c>
      <c r="AM33" s="26">
        <f>+IF(AM5=1,-Input!$D$37/MAX(Input!$D$22,1),0)</f>
        <v>0</v>
      </c>
      <c r="AN33" s="26">
        <f>+IF(AN5=1,-Input!$D$37/MAX(Input!$D$22,1),0)</f>
        <v>0</v>
      </c>
      <c r="AO33" s="26">
        <f>+IF(AO5=1,-Input!$D$37/MAX(Input!$D$22,1),0)</f>
        <v>0</v>
      </c>
      <c r="AP33" s="26">
        <f>+IF(AP5=1,-Input!$D$37/MAX(Input!$D$22,1),0)</f>
        <v>0</v>
      </c>
      <c r="AQ33" s="26">
        <f>+IF(AQ5=1,-Input!$D$37/MAX(Input!$D$22,1),0)</f>
        <v>0</v>
      </c>
      <c r="AR33" s="26">
        <f>+IF(AR5=1,-Input!$D$37/MAX(Input!$D$22,1),0)</f>
        <v>0</v>
      </c>
      <c r="AS33" s="26">
        <f>+IF(AS5=1,-Input!$D$37/MAX(Input!$D$22,1),0)</f>
        <v>0</v>
      </c>
      <c r="AT33" s="26">
        <f>+IF(AT5=1,-Input!$D$37/MAX(Input!$D$22,1),0)</f>
        <v>0</v>
      </c>
      <c r="AU33" s="26">
        <f>+IF(AU5=1,-Input!$D$37/MAX(Input!$D$22,1),0)</f>
        <v>0</v>
      </c>
      <c r="AV33" s="26">
        <f>+IF(AV5=1,-Input!$D$37/MAX(Input!$D$22,1),0)</f>
        <v>0</v>
      </c>
      <c r="AW33" s="26">
        <f>+IF(AW5=1,-Input!$D$37/MAX(Input!$D$22,1),0)</f>
        <v>0</v>
      </c>
      <c r="AX33" s="26">
        <f>+IF(AX5=1,-Input!$D$37/MAX(Input!$D$22,1),0)</f>
        <v>0</v>
      </c>
      <c r="AY33" s="26">
        <f>+IF(AY5=1,-Input!$D$37/MAX(Input!$D$22,1),0)</f>
        <v>0</v>
      </c>
      <c r="AZ33" s="26">
        <f>+IF(AZ5=1,-Input!$D$37/MAX(Input!$D$22,1),0)</f>
        <v>0</v>
      </c>
      <c r="BA33" s="26">
        <f>+IF(BA5=1,-Input!$D$37/MAX(Input!$D$22,1),0)</f>
        <v>0</v>
      </c>
      <c r="BB33" s="26">
        <f>+IF(BB5=1,-Input!$D$37/MAX(Input!$D$22,1),0)</f>
        <v>0</v>
      </c>
      <c r="BC33" s="26">
        <f>+IF(BC5=1,-Input!$D$37/MAX(Input!$D$22,1),0)</f>
        <v>0</v>
      </c>
      <c r="BD33" s="26">
        <f>+IF(BD5=1,-Input!$D$37/MAX(Input!$D$22,1),0)</f>
        <v>0</v>
      </c>
      <c r="BE33" s="26">
        <f>+IF(BE5=1,-Input!$D$37/MAX(Input!$D$22,1),0)</f>
        <v>0</v>
      </c>
    </row>
    <row r="34" spans="2:57" x14ac:dyDescent="0.2">
      <c r="B34" s="25" t="str">
        <f>IF(Input!D7="Yes", Input!C39, Input!C38)</f>
        <v>1st audit (validation + verification) - VCS</v>
      </c>
      <c r="C34" s="25" t="s">
        <v>117</v>
      </c>
      <c r="D34" s="31">
        <f t="shared" si="70"/>
        <v>-20000</v>
      </c>
      <c r="E34" s="27">
        <f>IF(Input!$D$7="Yes",
+IF(E6=1,-Input!$D$39/MAX(Input!$D$23,1),0),
+IF(E6=1,-Input!$D$38/MAX(Input!$D$23,1),0))</f>
        <v>0</v>
      </c>
      <c r="F34" s="26">
        <f>IF(Input!$D$7="Yes",
+IF(F6=1,-Input!$D$39/MAX(Input!$D$23,1),0),
+IF(F6=1,-Input!$D$38/MAX(Input!$D$23,1),0))</f>
        <v>0</v>
      </c>
      <c r="G34" s="26">
        <f>IF(Input!$D$7="Yes",
+IF(G6=1,-Input!$D$39/MAX(Input!$D$23,1),0),
+IF(G6=1,-Input!$D$38/MAX(Input!$D$23,1),0))</f>
        <v>0</v>
      </c>
      <c r="H34" s="26">
        <f>IF(Input!$D$7="Yes",
+IF(H6=1,-Input!$D$39/MAX(Input!$D$23,1),0),
+IF(H6=1,-Input!$D$38/MAX(Input!$D$23,1),0))</f>
        <v>0</v>
      </c>
      <c r="I34" s="26">
        <f>IF(Input!$D$7="Yes",
+IF(I6=1,-Input!$D$39/MAX(Input!$D$23,1),0),
+IF(I6=1,-Input!$D$38/MAX(Input!$D$23,1),0))</f>
        <v>0</v>
      </c>
      <c r="J34" s="26">
        <f>IF(Input!$D$7="Yes",
+IF(J6=1,-Input!$D$39/MAX(Input!$D$23,1),0),
+IF(J6=1,-Input!$D$38/MAX(Input!$D$23,1),0))</f>
        <v>0</v>
      </c>
      <c r="K34" s="26">
        <f>IF(Input!$D$7="Yes",
+IF(K6=1,-Input!$D$39/MAX(Input!$D$23,1),0),
+IF(K6=1,-Input!$D$38/MAX(Input!$D$23,1),0))</f>
        <v>-20000</v>
      </c>
      <c r="L34" s="26">
        <f>IF(Input!$D$7="Yes",
+IF(L6=1,-Input!$D$39/MAX(Input!$D$23,1),0),
+IF(L6=1,-Input!$D$38/MAX(Input!$D$23,1),0))</f>
        <v>0</v>
      </c>
      <c r="M34" s="26">
        <f>IF(Input!$D$7="Yes",
+IF(M6=1,-Input!$D$39/MAX(Input!$D$23,1),0),
+IF(M6=1,-Input!$D$38/MAX(Input!$D$23,1),0))</f>
        <v>0</v>
      </c>
      <c r="N34" s="26">
        <f>IF(Input!$D$7="Yes",
+IF(N6=1,-Input!$D$39/MAX(Input!$D$23,1),0),
+IF(N6=1,-Input!$D$38/MAX(Input!$D$23,1),0))</f>
        <v>0</v>
      </c>
      <c r="O34" s="26">
        <f>IF(Input!$D$7="Yes",
+IF(O6=1,-Input!$D$39/MAX(Input!$D$23,1),0),
+IF(O6=1,-Input!$D$38/MAX(Input!$D$23,1),0))</f>
        <v>0</v>
      </c>
      <c r="P34" s="26">
        <f>IF(Input!$D$7="Yes",
+IF(P6=1,-Input!$D$39/MAX(Input!$D$23,1),0),
+IF(P6=1,-Input!$D$38/MAX(Input!$D$23,1),0))</f>
        <v>0</v>
      </c>
      <c r="Q34" s="26">
        <f>IF(Input!$D$7="Yes",
+IF(Q6=1,-Input!$D$39/MAX(Input!$D$23,1),0),
+IF(Q6=1,-Input!$D$38/MAX(Input!$D$23,1),0))</f>
        <v>0</v>
      </c>
      <c r="R34" s="26">
        <f>IF(Input!$D$7="Yes",
+IF(R6=1,-Input!$D$39/MAX(Input!$D$23,1),0),
+IF(R6=1,-Input!$D$38/MAX(Input!$D$23,1),0))</f>
        <v>0</v>
      </c>
      <c r="S34" s="26">
        <f>IF(Input!$D$7="Yes",
+IF(S6=1,-Input!$D$39/MAX(Input!$D$23,1),0),
+IF(S6=1,-Input!$D$38/MAX(Input!$D$23,1),0))</f>
        <v>0</v>
      </c>
      <c r="T34" s="26">
        <f>IF(Input!$D$7="Yes",
+IF(T6=1,-Input!$D$39/MAX(Input!$D$23,1),0),
+IF(T6=1,-Input!$D$38/MAX(Input!$D$23,1),0))</f>
        <v>0</v>
      </c>
      <c r="U34" s="26">
        <f>IF(Input!$D$7="Yes",
+IF(U6=1,-Input!$D$39/MAX(Input!$D$23,1),0),
+IF(U6=1,-Input!$D$38/MAX(Input!$D$23,1),0))</f>
        <v>0</v>
      </c>
      <c r="V34" s="26">
        <f>IF(Input!$D$7="Yes",
+IF(V6=1,-Input!$D$39/MAX(Input!$D$23,1),0),
+IF(V6=1,-Input!$D$38/MAX(Input!$D$23,1),0))</f>
        <v>0</v>
      </c>
      <c r="W34" s="26">
        <f>IF(Input!$D$7="Yes",
+IF(W6=1,-Input!$D$39/MAX(Input!$D$23,1),0),
+IF(W6=1,-Input!$D$38/MAX(Input!$D$23,1),0))</f>
        <v>0</v>
      </c>
      <c r="X34" s="26">
        <f>IF(Input!$D$7="Yes",
+IF(X6=1,-Input!$D$39/MAX(Input!$D$23,1),0),
+IF(X6=1,-Input!$D$38/MAX(Input!$D$23,1),0))</f>
        <v>0</v>
      </c>
      <c r="Y34" s="26">
        <f>IF(Input!$D$7="Yes",
+IF(Y6=1,-Input!$D$39/MAX(Input!$D$23,1),0),
+IF(Y6=1,-Input!$D$38/MAX(Input!$D$23,1),0))</f>
        <v>0</v>
      </c>
      <c r="Z34" s="26">
        <f>IF(Input!$D$7="Yes",
+IF(Z6=1,-Input!$D$39/MAX(Input!$D$23,1),0),
+IF(Z6=1,-Input!$D$38/MAX(Input!$D$23,1),0))</f>
        <v>0</v>
      </c>
      <c r="AA34" s="26">
        <f>IF(Input!$D$7="Yes",
+IF(AA6=1,-Input!$D$39/MAX(Input!$D$23,1),0),
+IF(AA6=1,-Input!$D$38/MAX(Input!$D$23,1),0))</f>
        <v>0</v>
      </c>
      <c r="AB34" s="26">
        <f>IF(Input!$D$7="Yes",
+IF(AB6=1,-Input!$D$39/MAX(Input!$D$23,1),0),
+IF(AB6=1,-Input!$D$38/MAX(Input!$D$23,1),0))</f>
        <v>0</v>
      </c>
      <c r="AC34" s="26">
        <f>IF(Input!$D$7="Yes",
+IF(AC6=1,-Input!$D$39/MAX(Input!$D$23,1),0),
+IF(AC6=1,-Input!$D$38/MAX(Input!$D$23,1),0))</f>
        <v>0</v>
      </c>
      <c r="AD34" s="26">
        <f>IF(Input!$D$7="Yes",
+IF(AD6=1,-Input!$D$39/MAX(Input!$D$23,1),0),
+IF(AD6=1,-Input!$D$38/MAX(Input!$D$23,1),0))</f>
        <v>0</v>
      </c>
      <c r="AE34" s="26">
        <f>IF(Input!$D$7="Yes",
+IF(AE6=1,-Input!$D$39/MAX(Input!$D$23,1),0),
+IF(AE6=1,-Input!$D$38/MAX(Input!$D$23,1),0))</f>
        <v>0</v>
      </c>
      <c r="AF34" s="26">
        <f>IF(Input!$D$7="Yes",
+IF(AF6=1,-Input!$D$39/MAX(Input!$D$23,1),0),
+IF(AF6=1,-Input!$D$38/MAX(Input!$D$23,1),0))</f>
        <v>0</v>
      </c>
      <c r="AG34" s="26">
        <f>IF(Input!$D$7="Yes",
+IF(AG6=1,-Input!$D$39/MAX(Input!$D$23,1),0),
+IF(AG6=1,-Input!$D$38/MAX(Input!$D$23,1),0))</f>
        <v>0</v>
      </c>
      <c r="AH34" s="26">
        <f>IF(Input!$D$7="Yes",
+IF(AH6=1,-Input!$D$39/MAX(Input!$D$23,1),0),
+IF(AH6=1,-Input!$D$38/MAX(Input!$D$23,1),0))</f>
        <v>0</v>
      </c>
      <c r="AI34" s="26">
        <f>IF(Input!$D$7="Yes",
+IF(AI6=1,-Input!$D$39/MAX(Input!$D$23,1),0),
+IF(AI6=1,-Input!$D$38/MAX(Input!$D$23,1),0))</f>
        <v>0</v>
      </c>
      <c r="AJ34" s="26">
        <f>IF(Input!$D$7="Yes",
+IF(AJ6=1,-Input!$D$39/MAX(Input!$D$23,1),0),
+IF(AJ6=1,-Input!$D$38/MAX(Input!$D$23,1),0))</f>
        <v>0</v>
      </c>
      <c r="AK34" s="26">
        <f>IF(Input!$D$7="Yes",
+IF(AK6=1,-Input!$D$39/MAX(Input!$D$23,1),0),
+IF(AK6=1,-Input!$D$38/MAX(Input!$D$23,1),0))</f>
        <v>0</v>
      </c>
      <c r="AL34" s="26">
        <f>IF(Input!$D$7="Yes",
+IF(AL6=1,-Input!$D$39/MAX(Input!$D$23,1),0),
+IF(AL6=1,-Input!$D$38/MAX(Input!$D$23,1),0))</f>
        <v>0</v>
      </c>
      <c r="AM34" s="26">
        <f>IF(Input!$D$7="Yes",
+IF(AM6=1,-Input!$D$39/MAX(Input!$D$23,1),0),
+IF(AM6=1,-Input!$D$38/MAX(Input!$D$23,1),0))</f>
        <v>0</v>
      </c>
      <c r="AN34" s="26">
        <f>IF(Input!$D$7="Yes",
+IF(AN6=1,-Input!$D$39/MAX(Input!$D$23,1),0),
+IF(AN6=1,-Input!$D$38/MAX(Input!$D$23,1),0))</f>
        <v>0</v>
      </c>
      <c r="AO34" s="26">
        <f>IF(Input!$D$7="Yes",
+IF(AO6=1,-Input!$D$39/MAX(Input!$D$23,1),0),
+IF(AO6=1,-Input!$D$38/MAX(Input!$D$23,1),0))</f>
        <v>0</v>
      </c>
      <c r="AP34" s="26">
        <f>IF(Input!$D$7="Yes",
+IF(AP6=1,-Input!$D$39/MAX(Input!$D$23,1),0),
+IF(AP6=1,-Input!$D$38/MAX(Input!$D$23,1),0))</f>
        <v>0</v>
      </c>
      <c r="AQ34" s="26">
        <f>IF(Input!$D$7="Yes",
+IF(AQ6=1,-Input!$D$39/MAX(Input!$D$23,1),0),
+IF(AQ6=1,-Input!$D$38/MAX(Input!$D$23,1),0))</f>
        <v>0</v>
      </c>
      <c r="AR34" s="26">
        <f>IF(Input!$D$7="Yes",
+IF(AR6=1,-Input!$D$39/MAX(Input!$D$23,1),0),
+IF(AR6=1,-Input!$D$38/MAX(Input!$D$23,1),0))</f>
        <v>0</v>
      </c>
      <c r="AS34" s="26">
        <f>IF(Input!$D$7="Yes",
+IF(AS6=1,-Input!$D$39/MAX(Input!$D$23,1),0),
+IF(AS6=1,-Input!$D$38/MAX(Input!$D$23,1),0))</f>
        <v>0</v>
      </c>
      <c r="AT34" s="26">
        <f>IF(Input!$D$7="Yes",
+IF(AT6=1,-Input!$D$39/MAX(Input!$D$23,1),0),
+IF(AT6=1,-Input!$D$38/MAX(Input!$D$23,1),0))</f>
        <v>0</v>
      </c>
      <c r="AU34" s="26">
        <f>IF(Input!$D$7="Yes",
+IF(AU6=1,-Input!$D$39/MAX(Input!$D$23,1),0),
+IF(AU6=1,-Input!$D$38/MAX(Input!$D$23,1),0))</f>
        <v>0</v>
      </c>
      <c r="AV34" s="26">
        <f>IF(Input!$D$7="Yes",
+IF(AV6=1,-Input!$D$39/MAX(Input!$D$23,1),0),
+IF(AV6=1,-Input!$D$38/MAX(Input!$D$23,1),0))</f>
        <v>0</v>
      </c>
      <c r="AW34" s="26">
        <f>IF(Input!$D$7="Yes",
+IF(AW6=1,-Input!$D$39/MAX(Input!$D$23,1),0),
+IF(AW6=1,-Input!$D$38/MAX(Input!$D$23,1),0))</f>
        <v>0</v>
      </c>
      <c r="AX34" s="26">
        <f>IF(Input!$D$7="Yes",
+IF(AX6=1,-Input!$D$39/MAX(Input!$D$23,1),0),
+IF(AX6=1,-Input!$D$38/MAX(Input!$D$23,1),0))</f>
        <v>0</v>
      </c>
      <c r="AY34" s="26">
        <f>IF(Input!$D$7="Yes",
+IF(AY6=1,-Input!$D$39/MAX(Input!$D$23,1),0),
+IF(AY6=1,-Input!$D$38/MAX(Input!$D$23,1),0))</f>
        <v>0</v>
      </c>
      <c r="AZ34" s="26">
        <f>IF(Input!$D$7="Yes",
+IF(AZ6=1,-Input!$D$39/MAX(Input!$D$23,1),0),
+IF(AZ6=1,-Input!$D$38/MAX(Input!$D$23,1),0))</f>
        <v>0</v>
      </c>
      <c r="BA34" s="26">
        <f>IF(Input!$D$7="Yes",
+IF(BA6=1,-Input!$D$39/MAX(Input!$D$23,1),0),
+IF(BA6=1,-Input!$D$38/MAX(Input!$D$23,1),0))</f>
        <v>0</v>
      </c>
      <c r="BB34" s="26">
        <f>IF(Input!$D$7="Yes",
+IF(BB6=1,-Input!$D$39/MAX(Input!$D$23,1),0),
+IF(BB6=1,-Input!$D$38/MAX(Input!$D$23,1),0))</f>
        <v>0</v>
      </c>
      <c r="BC34" s="26">
        <f>IF(Input!$D$7="Yes",
+IF(BC6=1,-Input!$D$39/MAX(Input!$D$23,1),0),
+IF(BC6=1,-Input!$D$38/MAX(Input!$D$23,1),0))</f>
        <v>0</v>
      </c>
      <c r="BD34" s="26">
        <f>IF(Input!$D$7="Yes",
+IF(BD6=1,-Input!$D$39/MAX(Input!$D$23,1),0),
+IF(BD6=1,-Input!$D$38/MAX(Input!$D$23,1),0))</f>
        <v>0</v>
      </c>
      <c r="BE34" s="26">
        <f>IF(Input!$D$7="Yes",
+IF(BE6=1,-Input!$D$39/MAX(Input!$D$23,1),0),
+IF(BE6=1,-Input!$D$38/MAX(Input!$D$23,1),0))</f>
        <v>0</v>
      </c>
    </row>
    <row r="35" spans="2:57" x14ac:dyDescent="0.2">
      <c r="B35" s="37" t="s">
        <v>57</v>
      </c>
      <c r="C35" s="37" t="s">
        <v>117</v>
      </c>
      <c r="D35" s="33">
        <f t="shared" ca="1" si="70"/>
        <v>-1715000</v>
      </c>
      <c r="E35" s="39">
        <f ca="1">+SUM(E36:E38)</f>
        <v>0</v>
      </c>
      <c r="F35" s="40">
        <f t="shared" ref="F35:AA35" ca="1" si="84">+SUM(F36:F38)</f>
        <v>0</v>
      </c>
      <c r="G35" s="40">
        <f t="shared" ca="1" si="84"/>
        <v>0</v>
      </c>
      <c r="H35" s="40">
        <f t="shared" ca="1" si="84"/>
        <v>0</v>
      </c>
      <c r="I35" s="40">
        <f t="shared" ca="1" si="84"/>
        <v>0</v>
      </c>
      <c r="J35" s="40">
        <f t="shared" ca="1" si="84"/>
        <v>0</v>
      </c>
      <c r="K35" s="40">
        <f t="shared" ca="1" si="84"/>
        <v>0</v>
      </c>
      <c r="L35" s="40">
        <f t="shared" ca="1" si="84"/>
        <v>-20000</v>
      </c>
      <c r="M35" s="40">
        <f t="shared" ca="1" si="84"/>
        <v>-20000</v>
      </c>
      <c r="N35" s="40">
        <f t="shared" ca="1" si="84"/>
        <v>-73000</v>
      </c>
      <c r="O35" s="40">
        <f t="shared" ca="1" si="84"/>
        <v>-20000</v>
      </c>
      <c r="P35" s="40">
        <f t="shared" ca="1" si="84"/>
        <v>-20000</v>
      </c>
      <c r="Q35" s="40">
        <f t="shared" ca="1" si="84"/>
        <v>-73000</v>
      </c>
      <c r="R35" s="40">
        <f t="shared" ca="1" si="84"/>
        <v>-20000</v>
      </c>
      <c r="S35" s="40">
        <f t="shared" ca="1" si="84"/>
        <v>-20000</v>
      </c>
      <c r="T35" s="40">
        <f t="shared" ca="1" si="84"/>
        <v>-73000</v>
      </c>
      <c r="U35" s="40">
        <f t="shared" ca="1" si="84"/>
        <v>-20000</v>
      </c>
      <c r="V35" s="40">
        <f t="shared" ca="1" si="84"/>
        <v>-20000</v>
      </c>
      <c r="W35" s="40">
        <f t="shared" ca="1" si="84"/>
        <v>-73000</v>
      </c>
      <c r="X35" s="40">
        <f t="shared" ca="1" si="84"/>
        <v>-20000</v>
      </c>
      <c r="Y35" s="40">
        <f t="shared" ca="1" si="84"/>
        <v>-20000</v>
      </c>
      <c r="Z35" s="40">
        <f t="shared" ca="1" si="84"/>
        <v>-73000</v>
      </c>
      <c r="AA35" s="40">
        <f t="shared" ca="1" si="84"/>
        <v>-20000</v>
      </c>
      <c r="AB35" s="40">
        <f t="shared" ref="AB35" ca="1" si="85">+SUM(AB36:AB38)</f>
        <v>-20000</v>
      </c>
      <c r="AC35" s="40">
        <f t="shared" ref="AC35:AD35" ca="1" si="86">+SUM(AC36:AC38)</f>
        <v>-73000</v>
      </c>
      <c r="AD35" s="40">
        <f t="shared" ca="1" si="86"/>
        <v>-20000</v>
      </c>
      <c r="AE35" s="40">
        <f t="shared" ref="AE35:BE35" ca="1" si="87">+SUM(AE36:AE38)</f>
        <v>-20000</v>
      </c>
      <c r="AF35" s="40">
        <f t="shared" ca="1" si="87"/>
        <v>-73000</v>
      </c>
      <c r="AG35" s="40">
        <f t="shared" ca="1" si="87"/>
        <v>-20000</v>
      </c>
      <c r="AH35" s="40">
        <f t="shared" ca="1" si="87"/>
        <v>-20000</v>
      </c>
      <c r="AI35" s="40">
        <f t="shared" ca="1" si="87"/>
        <v>-73000</v>
      </c>
      <c r="AJ35" s="40">
        <f t="shared" ca="1" si="87"/>
        <v>-20000</v>
      </c>
      <c r="AK35" s="40">
        <f t="shared" ca="1" si="87"/>
        <v>-20000</v>
      </c>
      <c r="AL35" s="40">
        <f t="shared" ca="1" si="87"/>
        <v>-73000</v>
      </c>
      <c r="AM35" s="40">
        <f t="shared" ca="1" si="87"/>
        <v>-20000</v>
      </c>
      <c r="AN35" s="40">
        <f t="shared" ca="1" si="87"/>
        <v>-20000</v>
      </c>
      <c r="AO35" s="40">
        <f t="shared" ca="1" si="87"/>
        <v>-73000</v>
      </c>
      <c r="AP35" s="40">
        <f t="shared" ca="1" si="87"/>
        <v>-20000</v>
      </c>
      <c r="AQ35" s="40">
        <f t="shared" ca="1" si="87"/>
        <v>-20000</v>
      </c>
      <c r="AR35" s="40">
        <f t="shared" ca="1" si="87"/>
        <v>-73000</v>
      </c>
      <c r="AS35" s="40">
        <f t="shared" ca="1" si="87"/>
        <v>-20000</v>
      </c>
      <c r="AT35" s="40">
        <f t="shared" ca="1" si="87"/>
        <v>-20000</v>
      </c>
      <c r="AU35" s="40">
        <f t="shared" ca="1" si="87"/>
        <v>-73000</v>
      </c>
      <c r="AV35" s="40">
        <f t="shared" ca="1" si="87"/>
        <v>-20000</v>
      </c>
      <c r="AW35" s="40">
        <f t="shared" ca="1" si="87"/>
        <v>-20000</v>
      </c>
      <c r="AX35" s="40">
        <f t="shared" ca="1" si="87"/>
        <v>-73000</v>
      </c>
      <c r="AY35" s="40">
        <f t="shared" ca="1" si="87"/>
        <v>-20000</v>
      </c>
      <c r="AZ35" s="40">
        <f t="shared" ca="1" si="87"/>
        <v>-20000</v>
      </c>
      <c r="BA35" s="40">
        <f t="shared" ca="1" si="87"/>
        <v>-73000</v>
      </c>
      <c r="BB35" s="40">
        <f t="shared" ca="1" si="87"/>
        <v>-20000</v>
      </c>
      <c r="BC35" s="40">
        <f t="shared" ca="1" si="87"/>
        <v>-20000</v>
      </c>
      <c r="BD35" s="40">
        <f t="shared" ca="1" si="87"/>
        <v>-73000</v>
      </c>
      <c r="BE35" s="40">
        <f t="shared" ca="1" si="87"/>
        <v>-20000</v>
      </c>
    </row>
    <row r="36" spans="2:57" x14ac:dyDescent="0.2">
      <c r="B36" s="25" t="s">
        <v>58</v>
      </c>
      <c r="C36" s="25" t="s">
        <v>117</v>
      </c>
      <c r="D36" s="31">
        <f t="shared" si="70"/>
        <v>-920000</v>
      </c>
      <c r="E36" s="27">
        <f>-IF(E12=1,Input!$D$42,0)</f>
        <v>0</v>
      </c>
      <c r="F36" s="26">
        <f>-IF(F12=1,Input!$D$42,0)</f>
        <v>0</v>
      </c>
      <c r="G36" s="26">
        <f>-IF(G12=1,Input!$D$42,0)</f>
        <v>0</v>
      </c>
      <c r="H36" s="26">
        <f>-IF(H12=1,Input!$D$42,0)</f>
        <v>0</v>
      </c>
      <c r="I36" s="26">
        <f>-IF(I12=1,Input!$D$42,0)</f>
        <v>0</v>
      </c>
      <c r="J36" s="26">
        <f>-IF(J12=1,Input!$D$42,0)</f>
        <v>0</v>
      </c>
      <c r="K36" s="26">
        <f>-IF(K12=1,Input!$D$42,0)</f>
        <v>0</v>
      </c>
      <c r="L36" s="26">
        <f>-IF(L12=1,Input!$D$42,0)</f>
        <v>-20000</v>
      </c>
      <c r="M36" s="26">
        <f>-IF(M12=1,Input!$D$42,0)</f>
        <v>-20000</v>
      </c>
      <c r="N36" s="26">
        <f>-IF(N12=1,Input!$D$42,0)</f>
        <v>-20000</v>
      </c>
      <c r="O36" s="26">
        <f>-IF(O12=1,Input!$D$42,0)</f>
        <v>-20000</v>
      </c>
      <c r="P36" s="26">
        <f>-IF(P12=1,Input!$D$42,0)</f>
        <v>-20000</v>
      </c>
      <c r="Q36" s="26">
        <f>-IF(Q12=1,Input!$D$42,0)</f>
        <v>-20000</v>
      </c>
      <c r="R36" s="26">
        <f>-IF(R12=1,Input!$D$42,0)</f>
        <v>-20000</v>
      </c>
      <c r="S36" s="26">
        <f>-IF(S12=1,Input!$D$42,0)</f>
        <v>-20000</v>
      </c>
      <c r="T36" s="26">
        <f>-IF(T12=1,Input!$D$42,0)</f>
        <v>-20000</v>
      </c>
      <c r="U36" s="26">
        <f>-IF(U12=1,Input!$D$42,0)</f>
        <v>-20000</v>
      </c>
      <c r="V36" s="26">
        <f>-IF(V12=1,Input!$D$42,0)</f>
        <v>-20000</v>
      </c>
      <c r="W36" s="26">
        <f>-IF(W12=1,Input!$D$42,0)</f>
        <v>-20000</v>
      </c>
      <c r="X36" s="26">
        <f>-IF(X12=1,Input!$D$42,0)</f>
        <v>-20000</v>
      </c>
      <c r="Y36" s="26">
        <f>-IF(Y12=1,Input!$D$42,0)</f>
        <v>-20000</v>
      </c>
      <c r="Z36" s="26">
        <f>-IF(Z12=1,Input!$D$42,0)</f>
        <v>-20000</v>
      </c>
      <c r="AA36" s="26">
        <f>-IF(AA12=1,Input!$D$42,0)</f>
        <v>-20000</v>
      </c>
      <c r="AB36" s="26">
        <f>-IF(AB12=1,Input!$D$42,0)</f>
        <v>-20000</v>
      </c>
      <c r="AC36" s="26">
        <f>-IF(AC12=1,Input!$D$42,0)</f>
        <v>-20000</v>
      </c>
      <c r="AD36" s="26">
        <f>-IF(AD12=1,Input!$D$42,0)</f>
        <v>-20000</v>
      </c>
      <c r="AE36" s="26">
        <f>-IF(AE12=1,Input!$D$42,0)</f>
        <v>-20000</v>
      </c>
      <c r="AF36" s="26">
        <f>-IF(AF12=1,Input!$D$42,0)</f>
        <v>-20000</v>
      </c>
      <c r="AG36" s="26">
        <f>-IF(AG12=1,Input!$D$42,0)</f>
        <v>-20000</v>
      </c>
      <c r="AH36" s="26">
        <f>-IF(AH12=1,Input!$D$42,0)</f>
        <v>-20000</v>
      </c>
      <c r="AI36" s="26">
        <f>-IF(AI12=1,Input!$D$42,0)</f>
        <v>-20000</v>
      </c>
      <c r="AJ36" s="26">
        <f>-IF(AJ12=1,Input!$D$42,0)</f>
        <v>-20000</v>
      </c>
      <c r="AK36" s="26">
        <f>-IF(AK12=1,Input!$D$42,0)</f>
        <v>-20000</v>
      </c>
      <c r="AL36" s="26">
        <f>-IF(AL12=1,Input!$D$42,0)</f>
        <v>-20000</v>
      </c>
      <c r="AM36" s="26">
        <f>-IF(AM12=1,Input!$D$42,0)</f>
        <v>-20000</v>
      </c>
      <c r="AN36" s="26">
        <f>-IF(AN12=1,Input!$D$42,0)</f>
        <v>-20000</v>
      </c>
      <c r="AO36" s="26">
        <f>-IF(AO12=1,Input!$D$42,0)</f>
        <v>-20000</v>
      </c>
      <c r="AP36" s="26">
        <f>-IF(AP12=1,Input!$D$42,0)</f>
        <v>-20000</v>
      </c>
      <c r="AQ36" s="26">
        <f>-IF(AQ12=1,Input!$D$42,0)</f>
        <v>-20000</v>
      </c>
      <c r="AR36" s="26">
        <f>-IF(AR12=1,Input!$D$42,0)</f>
        <v>-20000</v>
      </c>
      <c r="AS36" s="26">
        <f>-IF(AS12=1,Input!$D$42,0)</f>
        <v>-20000</v>
      </c>
      <c r="AT36" s="26">
        <f>-IF(AT12=1,Input!$D$42,0)</f>
        <v>-20000</v>
      </c>
      <c r="AU36" s="26">
        <f>-IF(AU12=1,Input!$D$42,0)</f>
        <v>-20000</v>
      </c>
      <c r="AV36" s="26">
        <f>-IF(AV12=1,Input!$D$42,0)</f>
        <v>-20000</v>
      </c>
      <c r="AW36" s="26">
        <f>-IF(AW12=1,Input!$D$42,0)</f>
        <v>-20000</v>
      </c>
      <c r="AX36" s="26">
        <f>-IF(AX12=1,Input!$D$42,0)</f>
        <v>-20000</v>
      </c>
      <c r="AY36" s="26">
        <f>-IF(AY12=1,Input!$D$42,0)</f>
        <v>-20000</v>
      </c>
      <c r="AZ36" s="26">
        <f>-IF(AZ12=1,Input!$D$42,0)</f>
        <v>-20000</v>
      </c>
      <c r="BA36" s="26">
        <f>-IF(BA12=1,Input!$D$42,0)</f>
        <v>-20000</v>
      </c>
      <c r="BB36" s="26">
        <f>-IF(BB12=1,Input!$D$42,0)</f>
        <v>-20000</v>
      </c>
      <c r="BC36" s="26">
        <f>-IF(BC12=1,Input!$D$42,0)</f>
        <v>-20000</v>
      </c>
      <c r="BD36" s="26">
        <f>-IF(BD12=1,Input!$D$42,0)</f>
        <v>-20000</v>
      </c>
      <c r="BE36" s="26">
        <f>-IF(BE12=1,Input!$D$42,0)</f>
        <v>-20000</v>
      </c>
    </row>
    <row r="37" spans="2:57" x14ac:dyDescent="0.2">
      <c r="B37" s="25" t="s">
        <v>59</v>
      </c>
      <c r="C37" s="25" t="s">
        <v>117</v>
      </c>
      <c r="D37" s="31">
        <f t="shared" ca="1" si="70"/>
        <v>-600000</v>
      </c>
      <c r="E37" s="27">
        <f ca="1">-IF(E9=1,Input!$D$43,0)</f>
        <v>0</v>
      </c>
      <c r="F37" s="26">
        <f ca="1">-IF(F9=1,Input!$D$43,0)</f>
        <v>0</v>
      </c>
      <c r="G37" s="26">
        <f ca="1">-IF(G9=1,Input!$D$43,0)</f>
        <v>0</v>
      </c>
      <c r="H37" s="26">
        <f ca="1">-IF(H9=1,Input!$D$43,0)</f>
        <v>0</v>
      </c>
      <c r="I37" s="26">
        <f ca="1">-IF(I9=1,Input!$D$43,0)</f>
        <v>0</v>
      </c>
      <c r="J37" s="26">
        <f ca="1">-IF(J9=1,Input!$D$43,0)</f>
        <v>0</v>
      </c>
      <c r="K37" s="26">
        <f ca="1">-IF(K9=1,Input!$D$43,0)</f>
        <v>0</v>
      </c>
      <c r="L37" s="26">
        <f ca="1">-IF(L9=1,Input!$D$43,0)</f>
        <v>0</v>
      </c>
      <c r="M37" s="26">
        <f ca="1">-IF(M9=1,Input!$D$43,0)</f>
        <v>0</v>
      </c>
      <c r="N37" s="26">
        <f ca="1">-IF(N9=1,Input!$D$43,0)</f>
        <v>-40000</v>
      </c>
      <c r="O37" s="26">
        <f ca="1">-IF(O9=1,Input!$D$43,0)</f>
        <v>0</v>
      </c>
      <c r="P37" s="26">
        <f ca="1">-IF(P9=1,Input!$D$43,0)</f>
        <v>0</v>
      </c>
      <c r="Q37" s="26">
        <f ca="1">-IF(Q9=1,Input!$D$43,0)</f>
        <v>-40000</v>
      </c>
      <c r="R37" s="26">
        <f ca="1">-IF(R9=1,Input!$D$43,0)</f>
        <v>0</v>
      </c>
      <c r="S37" s="26">
        <f ca="1">-IF(S9=1,Input!$D$43,0)</f>
        <v>0</v>
      </c>
      <c r="T37" s="26">
        <f ca="1">-IF(T9=1,Input!$D$43,0)</f>
        <v>-40000</v>
      </c>
      <c r="U37" s="26">
        <f ca="1">-IF(U9=1,Input!$D$43,0)</f>
        <v>0</v>
      </c>
      <c r="V37" s="26">
        <f ca="1">-IF(V9=1,Input!$D$43,0)</f>
        <v>0</v>
      </c>
      <c r="W37" s="26">
        <f ca="1">-IF(W9=1,Input!$D$43,0)</f>
        <v>-40000</v>
      </c>
      <c r="X37" s="26">
        <f ca="1">-IF(X9=1,Input!$D$43,0)</f>
        <v>0</v>
      </c>
      <c r="Y37" s="26">
        <f ca="1">-IF(Y9=1,Input!$D$43,0)</f>
        <v>0</v>
      </c>
      <c r="Z37" s="26">
        <f ca="1">-IF(Z9=1,Input!$D$43,0)</f>
        <v>-40000</v>
      </c>
      <c r="AA37" s="26">
        <f ca="1">-IF(AA9=1,Input!$D$43,0)</f>
        <v>0</v>
      </c>
      <c r="AB37" s="26">
        <f ca="1">-IF(AB9=1,Input!$D$43,0)</f>
        <v>0</v>
      </c>
      <c r="AC37" s="26">
        <f ca="1">-IF(AC9=1,Input!$D$43,0)</f>
        <v>-40000</v>
      </c>
      <c r="AD37" s="26">
        <f ca="1">-IF(AD9=1,Input!$D$43,0)</f>
        <v>0</v>
      </c>
      <c r="AE37" s="26">
        <f ca="1">-IF(AE9=1,Input!$D$43,0)</f>
        <v>0</v>
      </c>
      <c r="AF37" s="26">
        <f ca="1">-IF(AF9=1,Input!$D$43,0)</f>
        <v>-40000</v>
      </c>
      <c r="AG37" s="26">
        <f ca="1">-IF(AG9=1,Input!$D$43,0)</f>
        <v>0</v>
      </c>
      <c r="AH37" s="26">
        <f ca="1">-IF(AH9=1,Input!$D$43,0)</f>
        <v>0</v>
      </c>
      <c r="AI37" s="26">
        <f ca="1">-IF(AI9=1,Input!$D$43,0)</f>
        <v>-40000</v>
      </c>
      <c r="AJ37" s="26">
        <f ca="1">-IF(AJ9=1,Input!$D$43,0)</f>
        <v>0</v>
      </c>
      <c r="AK37" s="26">
        <f ca="1">-IF(AK9=1,Input!$D$43,0)</f>
        <v>0</v>
      </c>
      <c r="AL37" s="26">
        <f ca="1">-IF(AL9=1,Input!$D$43,0)</f>
        <v>-40000</v>
      </c>
      <c r="AM37" s="26">
        <f ca="1">-IF(AM9=1,Input!$D$43,0)</f>
        <v>0</v>
      </c>
      <c r="AN37" s="26">
        <f ca="1">-IF(AN9=1,Input!$D$43,0)</f>
        <v>0</v>
      </c>
      <c r="AO37" s="26">
        <f ca="1">-IF(AO9=1,Input!$D$43,0)</f>
        <v>-40000</v>
      </c>
      <c r="AP37" s="26">
        <f ca="1">-IF(AP9=1,Input!$D$43,0)</f>
        <v>0</v>
      </c>
      <c r="AQ37" s="26">
        <f ca="1">-IF(AQ9=1,Input!$D$43,0)</f>
        <v>0</v>
      </c>
      <c r="AR37" s="26">
        <f ca="1">-IF(AR9=1,Input!$D$43,0)</f>
        <v>-40000</v>
      </c>
      <c r="AS37" s="26">
        <f ca="1">-IF(AS9=1,Input!$D$43,0)</f>
        <v>0</v>
      </c>
      <c r="AT37" s="26">
        <f ca="1">-IF(AT9=1,Input!$D$43,0)</f>
        <v>0</v>
      </c>
      <c r="AU37" s="26">
        <f ca="1">-IF(AU9=1,Input!$D$43,0)</f>
        <v>-40000</v>
      </c>
      <c r="AV37" s="26">
        <f ca="1">-IF(AV9=1,Input!$D$43,0)</f>
        <v>0</v>
      </c>
      <c r="AW37" s="26">
        <f ca="1">-IF(AW9=1,Input!$D$43,0)</f>
        <v>0</v>
      </c>
      <c r="AX37" s="26">
        <f ca="1">-IF(AX9=1,Input!$D$43,0)</f>
        <v>-40000</v>
      </c>
      <c r="AY37" s="26">
        <f ca="1">-IF(AY9=1,Input!$D$43,0)</f>
        <v>0</v>
      </c>
      <c r="AZ37" s="26">
        <f ca="1">-IF(AZ9=1,Input!$D$43,0)</f>
        <v>0</v>
      </c>
      <c r="BA37" s="26">
        <f ca="1">-IF(BA9=1,Input!$D$43,0)</f>
        <v>-40000</v>
      </c>
      <c r="BB37" s="26">
        <f ca="1">-IF(BB9=1,Input!$D$43,0)</f>
        <v>0</v>
      </c>
      <c r="BC37" s="26">
        <f ca="1">-IF(BC9=1,Input!$D$43,0)</f>
        <v>0</v>
      </c>
      <c r="BD37" s="26">
        <f ca="1">-IF(BD9=1,Input!$D$43,0)</f>
        <v>-40000</v>
      </c>
      <c r="BE37" s="26">
        <f ca="1">-IF(BE9=1,Input!$D$43,0)</f>
        <v>0</v>
      </c>
    </row>
    <row r="38" spans="2:57" x14ac:dyDescent="0.2">
      <c r="B38" s="25" t="str">
        <f>IF(Input!D7="Yes", Input!C45, Input!C44)</f>
        <v>Follow up audits (verification) - VCS</v>
      </c>
      <c r="C38" s="25" t="s">
        <v>117</v>
      </c>
      <c r="D38" s="31">
        <f t="shared" ca="1" si="70"/>
        <v>-195000</v>
      </c>
      <c r="E38" s="27">
        <f ca="1">IF(Input!$D$7="Yes",
-IF(E9=1,Input!$D$45,0),
-IF(E9=1,Input!$D$44))</f>
        <v>0</v>
      </c>
      <c r="F38" s="26">
        <f ca="1">IF(Input!$D$7="Yes",
-IF(F9=1,Input!$D$45,0),
-IF(F9=1,Input!$D$44))</f>
        <v>0</v>
      </c>
      <c r="G38" s="26">
        <f ca="1">IF(Input!$D$7="Yes",
-IF(G9=1,Input!$D$45,0),
-IF(G9=1,Input!$D$44))</f>
        <v>0</v>
      </c>
      <c r="H38" s="26">
        <f ca="1">IF(Input!$D$7="Yes",
-IF(H9=1,Input!$D$45,0),
-IF(H9=1,Input!$D$44))</f>
        <v>0</v>
      </c>
      <c r="I38" s="26">
        <f ca="1">IF(Input!$D$7="Yes",
-IF(I9=1,Input!$D$45,0),
-IF(I9=1,Input!$D$44))</f>
        <v>0</v>
      </c>
      <c r="J38" s="26">
        <f ca="1">IF(Input!$D$7="Yes",
-IF(J9=1,Input!$D$45,0),
-IF(J9=1,Input!$D$44))</f>
        <v>0</v>
      </c>
      <c r="K38" s="26">
        <f ca="1">IF(Input!$D$7="Yes",
-IF(K9=1,Input!$D$45,0),
-IF(K9=1,Input!$D$44))</f>
        <v>0</v>
      </c>
      <c r="L38" s="26">
        <f ca="1">IF(Input!$D$7="Yes",
-IF(L9=1,Input!$D$45,0),
-IF(L9=1,Input!$D$44))</f>
        <v>0</v>
      </c>
      <c r="M38" s="26">
        <f ca="1">IF(Input!$D$7="Yes",
-IF(M9=1,Input!$D$45,0),
-IF(M9=1,Input!$D$44))</f>
        <v>0</v>
      </c>
      <c r="N38" s="26">
        <f ca="1">IF(Input!$D$7="Yes",
-IF(N9=1,Input!$D$45,0),
-IF(N9=1,Input!$D$44))</f>
        <v>-13000</v>
      </c>
      <c r="O38" s="26">
        <f ca="1">IF(Input!$D$7="Yes",
-IF(O9=1,Input!$D$45,0),
-IF(O9=1,Input!$D$44))</f>
        <v>0</v>
      </c>
      <c r="P38" s="26">
        <f ca="1">IF(Input!$D$7="Yes",
-IF(P9=1,Input!$D$45,0),
-IF(P9=1,Input!$D$44))</f>
        <v>0</v>
      </c>
      <c r="Q38" s="26">
        <f ca="1">IF(Input!$D$7="Yes",
-IF(Q9=1,Input!$D$45,0),
-IF(Q9=1,Input!$D$44))</f>
        <v>-13000</v>
      </c>
      <c r="R38" s="26">
        <f ca="1">IF(Input!$D$7="Yes",
-IF(R9=1,Input!$D$45,0),
-IF(R9=1,Input!$D$44))</f>
        <v>0</v>
      </c>
      <c r="S38" s="26">
        <f ca="1">IF(Input!$D$7="Yes",
-IF(S9=1,Input!$D$45,0),
-IF(S9=1,Input!$D$44))</f>
        <v>0</v>
      </c>
      <c r="T38" s="26">
        <f ca="1">IF(Input!$D$7="Yes",
-IF(T9=1,Input!$D$45,0),
-IF(T9=1,Input!$D$44))</f>
        <v>-13000</v>
      </c>
      <c r="U38" s="26">
        <f ca="1">IF(Input!$D$7="Yes",
-IF(U9=1,Input!$D$45,0),
-IF(U9=1,Input!$D$44))</f>
        <v>0</v>
      </c>
      <c r="V38" s="26">
        <f ca="1">IF(Input!$D$7="Yes",
-IF(V9=1,Input!$D$45,0),
-IF(V9=1,Input!$D$44))</f>
        <v>0</v>
      </c>
      <c r="W38" s="26">
        <f ca="1">IF(Input!$D$7="Yes",
-IF(W9=1,Input!$D$45,0),
-IF(W9=1,Input!$D$44))</f>
        <v>-13000</v>
      </c>
      <c r="X38" s="26">
        <f ca="1">IF(Input!$D$7="Yes",
-IF(X9=1,Input!$D$45,0),
-IF(X9=1,Input!$D$44))</f>
        <v>0</v>
      </c>
      <c r="Y38" s="26">
        <f ca="1">IF(Input!$D$7="Yes",
-IF(Y9=1,Input!$D$45,0),
-IF(Y9=1,Input!$D$44))</f>
        <v>0</v>
      </c>
      <c r="Z38" s="26">
        <f ca="1">IF(Input!$D$7="Yes",
-IF(Z9=1,Input!$D$45,0),
-IF(Z9=1,Input!$D$44))</f>
        <v>-13000</v>
      </c>
      <c r="AA38" s="26">
        <f ca="1">IF(Input!$D$7="Yes",
-IF(AA9=1,Input!$D$45,0),
-IF(AA9=1,Input!$D$44))</f>
        <v>0</v>
      </c>
      <c r="AB38" s="26">
        <f ca="1">IF(Input!$D$7="Yes",
-IF(AB9=1,Input!$D$45,0),
-IF(AB9=1,Input!$D$44))</f>
        <v>0</v>
      </c>
      <c r="AC38" s="26">
        <f ca="1">IF(Input!$D$7="Yes",
-IF(AC9=1,Input!$D$45,0),
-IF(AC9=1,Input!$D$44))</f>
        <v>-13000</v>
      </c>
      <c r="AD38" s="26">
        <f ca="1">IF(Input!$D$7="Yes",
-IF(AD9=1,Input!$D$45,0),
-IF(AD9=1,Input!$D$44))</f>
        <v>0</v>
      </c>
      <c r="AE38" s="26">
        <f ca="1">IF(Input!$D$7="Yes",
-IF(AE9=1,Input!$D$45,0),
-IF(AE9=1,Input!$D$44))</f>
        <v>0</v>
      </c>
      <c r="AF38" s="26">
        <f ca="1">IF(Input!$D$7="Yes",
-IF(AF9=1,Input!$D$45,0),
-IF(AF9=1,Input!$D$44))</f>
        <v>-13000</v>
      </c>
      <c r="AG38" s="26">
        <f ca="1">IF(Input!$D$7="Yes",
-IF(AG9=1,Input!$D$45,0),
-IF(AG9=1,Input!$D$44))</f>
        <v>0</v>
      </c>
      <c r="AH38" s="26">
        <f ca="1">IF(Input!$D$7="Yes",
-IF(AH9=1,Input!$D$45,0),
-IF(AH9=1,Input!$D$44))</f>
        <v>0</v>
      </c>
      <c r="AI38" s="26">
        <f ca="1">IF(Input!$D$7="Yes",
-IF(AI9=1,Input!$D$45,0),
-IF(AI9=1,Input!$D$44))</f>
        <v>-13000</v>
      </c>
      <c r="AJ38" s="26">
        <f ca="1">IF(Input!$D$7="Yes",
-IF(AJ9=1,Input!$D$45,0),
-IF(AJ9=1,Input!$D$44))</f>
        <v>0</v>
      </c>
      <c r="AK38" s="26">
        <f ca="1">IF(Input!$D$7="Yes",
-IF(AK9=1,Input!$D$45,0),
-IF(AK9=1,Input!$D$44))</f>
        <v>0</v>
      </c>
      <c r="AL38" s="26">
        <f ca="1">IF(Input!$D$7="Yes",
-IF(AL9=1,Input!$D$45,0),
-IF(AL9=1,Input!$D$44))</f>
        <v>-13000</v>
      </c>
      <c r="AM38" s="26">
        <f ca="1">IF(Input!$D$7="Yes",
-IF(AM9=1,Input!$D$45,0),
-IF(AM9=1,Input!$D$44))</f>
        <v>0</v>
      </c>
      <c r="AN38" s="26">
        <f ca="1">IF(Input!$D$7="Yes",
-IF(AN9=1,Input!$D$45,0),
-IF(AN9=1,Input!$D$44))</f>
        <v>0</v>
      </c>
      <c r="AO38" s="26">
        <f ca="1">IF(Input!$D$7="Yes",
-IF(AO9=1,Input!$D$45,0),
-IF(AO9=1,Input!$D$44))</f>
        <v>-13000</v>
      </c>
      <c r="AP38" s="26">
        <f ca="1">IF(Input!$D$7="Yes",
-IF(AP9=1,Input!$D$45,0),
-IF(AP9=1,Input!$D$44))</f>
        <v>0</v>
      </c>
      <c r="AQ38" s="26">
        <f ca="1">IF(Input!$D$7="Yes",
-IF(AQ9=1,Input!$D$45,0),
-IF(AQ9=1,Input!$D$44))</f>
        <v>0</v>
      </c>
      <c r="AR38" s="26">
        <f ca="1">IF(Input!$D$7="Yes",
-IF(AR9=1,Input!$D$45,0),
-IF(AR9=1,Input!$D$44))</f>
        <v>-13000</v>
      </c>
      <c r="AS38" s="26">
        <f ca="1">IF(Input!$D$7="Yes",
-IF(AS9=1,Input!$D$45,0),
-IF(AS9=1,Input!$D$44))</f>
        <v>0</v>
      </c>
      <c r="AT38" s="26">
        <f ca="1">IF(Input!$D$7="Yes",
-IF(AT9=1,Input!$D$45,0),
-IF(AT9=1,Input!$D$44))</f>
        <v>0</v>
      </c>
      <c r="AU38" s="26">
        <f ca="1">IF(Input!$D$7="Yes",
-IF(AU9=1,Input!$D$45,0),
-IF(AU9=1,Input!$D$44))</f>
        <v>-13000</v>
      </c>
      <c r="AV38" s="26">
        <f ca="1">IF(Input!$D$7="Yes",
-IF(AV9=1,Input!$D$45,0),
-IF(AV9=1,Input!$D$44))</f>
        <v>0</v>
      </c>
      <c r="AW38" s="26">
        <f ca="1">IF(Input!$D$7="Yes",
-IF(AW9=1,Input!$D$45,0),
-IF(AW9=1,Input!$D$44))</f>
        <v>0</v>
      </c>
      <c r="AX38" s="26">
        <f ca="1">IF(Input!$D$7="Yes",
-IF(AX9=1,Input!$D$45,0),
-IF(AX9=1,Input!$D$44))</f>
        <v>-13000</v>
      </c>
      <c r="AY38" s="26">
        <f ca="1">IF(Input!$D$7="Yes",
-IF(AY9=1,Input!$D$45,0),
-IF(AY9=1,Input!$D$44))</f>
        <v>0</v>
      </c>
      <c r="AZ38" s="26">
        <f ca="1">IF(Input!$D$7="Yes",
-IF(AZ9=1,Input!$D$45,0),
-IF(AZ9=1,Input!$D$44))</f>
        <v>0</v>
      </c>
      <c r="BA38" s="26">
        <f ca="1">IF(Input!$D$7="Yes",
-IF(BA9=1,Input!$D$45,0),
-IF(BA9=1,Input!$D$44))</f>
        <v>-13000</v>
      </c>
      <c r="BB38" s="26">
        <f ca="1">IF(Input!$D$7="Yes",
-IF(BB9=1,Input!$D$45,0),
-IF(BB9=1,Input!$D$44))</f>
        <v>0</v>
      </c>
      <c r="BC38" s="26">
        <f ca="1">IF(Input!$D$7="Yes",
-IF(BC9=1,Input!$D$45,0),
-IF(BC9=1,Input!$D$44))</f>
        <v>0</v>
      </c>
      <c r="BD38" s="26">
        <f ca="1">IF(Input!$D$7="Yes",
-IF(BD9=1,Input!$D$45,0),
-IF(BD9=1,Input!$D$44))</f>
        <v>-13000</v>
      </c>
      <c r="BE38" s="26">
        <f ca="1">IF(Input!$D$7="Yes",
-IF(BE9=1,Input!$D$45,0),
-IF(BE9=1,Input!$D$44))</f>
        <v>0</v>
      </c>
    </row>
    <row r="39" spans="2:57" x14ac:dyDescent="0.2">
      <c r="B39" s="32" t="s">
        <v>64</v>
      </c>
      <c r="C39" s="32" t="s">
        <v>117</v>
      </c>
      <c r="D39" s="33">
        <f t="shared" ca="1" si="70"/>
        <v>-780825.68807339424</v>
      </c>
      <c r="E39" s="35">
        <f ca="1">+E40+E53</f>
        <v>0</v>
      </c>
      <c r="F39" s="36">
        <f t="shared" ref="F39:AA39" ca="1" si="88">+F40+F53</f>
        <v>0</v>
      </c>
      <c r="G39" s="36">
        <f t="shared" ca="1" si="88"/>
        <v>0</v>
      </c>
      <c r="H39" s="36">
        <f t="shared" ca="1" si="88"/>
        <v>0</v>
      </c>
      <c r="I39" s="36">
        <f t="shared" ca="1" si="88"/>
        <v>0</v>
      </c>
      <c r="J39" s="36">
        <f t="shared" ca="1" si="88"/>
        <v>0</v>
      </c>
      <c r="K39" s="36">
        <f t="shared" ca="1" si="88"/>
        <v>-70733.944954128441</v>
      </c>
      <c r="L39" s="36">
        <f t="shared" ca="1" si="88"/>
        <v>0</v>
      </c>
      <c r="M39" s="36">
        <f t="shared" ca="1" si="88"/>
        <v>0</v>
      </c>
      <c r="N39" s="36">
        <f t="shared" ca="1" si="88"/>
        <v>-47339.449541284404</v>
      </c>
      <c r="O39" s="36">
        <f t="shared" ca="1" si="88"/>
        <v>0</v>
      </c>
      <c r="P39" s="36">
        <f t="shared" ca="1" si="88"/>
        <v>0</v>
      </c>
      <c r="Q39" s="36">
        <f t="shared" ca="1" si="88"/>
        <v>-47339.449541284404</v>
      </c>
      <c r="R39" s="36">
        <f t="shared" ca="1" si="88"/>
        <v>0</v>
      </c>
      <c r="S39" s="36">
        <f t="shared" ca="1" si="88"/>
        <v>0</v>
      </c>
      <c r="T39" s="36">
        <f t="shared" ca="1" si="88"/>
        <v>-47339.449541284404</v>
      </c>
      <c r="U39" s="36">
        <f t="shared" ca="1" si="88"/>
        <v>0</v>
      </c>
      <c r="V39" s="36">
        <f t="shared" ca="1" si="88"/>
        <v>0</v>
      </c>
      <c r="W39" s="36">
        <f t="shared" ca="1" si="88"/>
        <v>-47339.449541284404</v>
      </c>
      <c r="X39" s="36">
        <f t="shared" ca="1" si="88"/>
        <v>0</v>
      </c>
      <c r="Y39" s="36">
        <f t="shared" ca="1" si="88"/>
        <v>0</v>
      </c>
      <c r="Z39" s="36">
        <f t="shared" ca="1" si="88"/>
        <v>-47339.449541284404</v>
      </c>
      <c r="AA39" s="36">
        <f t="shared" ca="1" si="88"/>
        <v>0</v>
      </c>
      <c r="AB39" s="36">
        <f t="shared" ref="AB39" ca="1" si="89">+AB40+AB53</f>
        <v>0</v>
      </c>
      <c r="AC39" s="36">
        <f t="shared" ref="AC39:AD39" ca="1" si="90">+AC40+AC53</f>
        <v>-47339.449541284404</v>
      </c>
      <c r="AD39" s="36">
        <f t="shared" ca="1" si="90"/>
        <v>0</v>
      </c>
      <c r="AE39" s="36">
        <f t="shared" ref="AE39:BE39" ca="1" si="91">+AE40+AE53</f>
        <v>0</v>
      </c>
      <c r="AF39" s="36">
        <f t="shared" ca="1" si="91"/>
        <v>-47339.449541284404</v>
      </c>
      <c r="AG39" s="36">
        <f t="shared" ca="1" si="91"/>
        <v>0</v>
      </c>
      <c r="AH39" s="36">
        <f t="shared" ca="1" si="91"/>
        <v>0</v>
      </c>
      <c r="AI39" s="36">
        <f t="shared" ca="1" si="91"/>
        <v>-47339.449541284404</v>
      </c>
      <c r="AJ39" s="36">
        <f t="shared" ca="1" si="91"/>
        <v>0</v>
      </c>
      <c r="AK39" s="36">
        <f t="shared" ca="1" si="91"/>
        <v>0</v>
      </c>
      <c r="AL39" s="36">
        <f t="shared" ca="1" si="91"/>
        <v>-47339.449541284404</v>
      </c>
      <c r="AM39" s="36">
        <f t="shared" ca="1" si="91"/>
        <v>0</v>
      </c>
      <c r="AN39" s="36">
        <f t="shared" ca="1" si="91"/>
        <v>0</v>
      </c>
      <c r="AO39" s="36">
        <f t="shared" ca="1" si="91"/>
        <v>-47339.449541284404</v>
      </c>
      <c r="AP39" s="36">
        <f t="shared" ca="1" si="91"/>
        <v>0</v>
      </c>
      <c r="AQ39" s="36">
        <f t="shared" ca="1" si="91"/>
        <v>0</v>
      </c>
      <c r="AR39" s="36">
        <f t="shared" ca="1" si="91"/>
        <v>-47339.449541284404</v>
      </c>
      <c r="AS39" s="36">
        <f t="shared" ca="1" si="91"/>
        <v>0</v>
      </c>
      <c r="AT39" s="36">
        <f t="shared" ca="1" si="91"/>
        <v>0</v>
      </c>
      <c r="AU39" s="36">
        <f t="shared" ca="1" si="91"/>
        <v>-47339.449541284404</v>
      </c>
      <c r="AV39" s="36">
        <f t="shared" ca="1" si="91"/>
        <v>0</v>
      </c>
      <c r="AW39" s="36">
        <f t="shared" ca="1" si="91"/>
        <v>0</v>
      </c>
      <c r="AX39" s="36">
        <f t="shared" ca="1" si="91"/>
        <v>-47339.449541284404</v>
      </c>
      <c r="AY39" s="36">
        <f t="shared" ca="1" si="91"/>
        <v>0</v>
      </c>
      <c r="AZ39" s="36">
        <f t="shared" ca="1" si="91"/>
        <v>0</v>
      </c>
      <c r="BA39" s="36">
        <f t="shared" ca="1" si="91"/>
        <v>-47339.449541284404</v>
      </c>
      <c r="BB39" s="36">
        <f t="shared" ca="1" si="91"/>
        <v>0</v>
      </c>
      <c r="BC39" s="36">
        <f t="shared" ca="1" si="91"/>
        <v>0</v>
      </c>
      <c r="BD39" s="36">
        <f t="shared" ca="1" si="91"/>
        <v>-47339.449541284404</v>
      </c>
      <c r="BE39" s="36">
        <f t="shared" ca="1" si="91"/>
        <v>0</v>
      </c>
    </row>
    <row r="40" spans="2:57" x14ac:dyDescent="0.2">
      <c r="B40" s="37" t="s">
        <v>124</v>
      </c>
      <c r="C40" s="37"/>
      <c r="D40" s="38">
        <f t="shared" ca="1" si="70"/>
        <v>-780825.68807339424</v>
      </c>
      <c r="E40" s="39">
        <f ca="1">+SUM(E41:E43)</f>
        <v>0</v>
      </c>
      <c r="F40" s="40">
        <f t="shared" ref="F40:AA40" ca="1" si="92">+SUM(F41:F43)</f>
        <v>0</v>
      </c>
      <c r="G40" s="40">
        <f t="shared" ca="1" si="92"/>
        <v>0</v>
      </c>
      <c r="H40" s="40">
        <f t="shared" ca="1" si="92"/>
        <v>0</v>
      </c>
      <c r="I40" s="40">
        <f t="shared" ca="1" si="92"/>
        <v>0</v>
      </c>
      <c r="J40" s="40">
        <f t="shared" ca="1" si="92"/>
        <v>0</v>
      </c>
      <c r="K40" s="40">
        <f t="shared" ca="1" si="92"/>
        <v>-70733.944954128441</v>
      </c>
      <c r="L40" s="40">
        <f t="shared" ca="1" si="92"/>
        <v>0</v>
      </c>
      <c r="M40" s="40">
        <f t="shared" ca="1" si="92"/>
        <v>0</v>
      </c>
      <c r="N40" s="40">
        <f t="shared" ca="1" si="92"/>
        <v>-47339.449541284404</v>
      </c>
      <c r="O40" s="40">
        <f t="shared" ca="1" si="92"/>
        <v>0</v>
      </c>
      <c r="P40" s="40">
        <f t="shared" ca="1" si="92"/>
        <v>0</v>
      </c>
      <c r="Q40" s="40">
        <f t="shared" ca="1" si="92"/>
        <v>-47339.449541284404</v>
      </c>
      <c r="R40" s="40">
        <f t="shared" ca="1" si="92"/>
        <v>0</v>
      </c>
      <c r="S40" s="40">
        <f t="shared" ca="1" si="92"/>
        <v>0</v>
      </c>
      <c r="T40" s="40">
        <f t="shared" ca="1" si="92"/>
        <v>-47339.449541284404</v>
      </c>
      <c r="U40" s="40">
        <f t="shared" ca="1" si="92"/>
        <v>0</v>
      </c>
      <c r="V40" s="40">
        <f t="shared" ca="1" si="92"/>
        <v>0</v>
      </c>
      <c r="W40" s="40">
        <f t="shared" ca="1" si="92"/>
        <v>-47339.449541284404</v>
      </c>
      <c r="X40" s="40">
        <f t="shared" ca="1" si="92"/>
        <v>0</v>
      </c>
      <c r="Y40" s="40">
        <f t="shared" ca="1" si="92"/>
        <v>0</v>
      </c>
      <c r="Z40" s="40">
        <f t="shared" ca="1" si="92"/>
        <v>-47339.449541284404</v>
      </c>
      <c r="AA40" s="40">
        <f t="shared" ca="1" si="92"/>
        <v>0</v>
      </c>
      <c r="AB40" s="40">
        <f t="shared" ref="AB40" ca="1" si="93">+SUM(AB41:AB43)</f>
        <v>0</v>
      </c>
      <c r="AC40" s="40">
        <f t="shared" ref="AC40:AD40" ca="1" si="94">+SUM(AC41:AC43)</f>
        <v>-47339.449541284404</v>
      </c>
      <c r="AD40" s="40">
        <f t="shared" ca="1" si="94"/>
        <v>0</v>
      </c>
      <c r="AE40" s="40">
        <f t="shared" ref="AE40:BE40" ca="1" si="95">+SUM(AE41:AE43)</f>
        <v>0</v>
      </c>
      <c r="AF40" s="40">
        <f t="shared" ca="1" si="95"/>
        <v>-47339.449541284404</v>
      </c>
      <c r="AG40" s="40">
        <f t="shared" ca="1" si="95"/>
        <v>0</v>
      </c>
      <c r="AH40" s="40">
        <f t="shared" ca="1" si="95"/>
        <v>0</v>
      </c>
      <c r="AI40" s="40">
        <f t="shared" ca="1" si="95"/>
        <v>-47339.449541284404</v>
      </c>
      <c r="AJ40" s="40">
        <f t="shared" ca="1" si="95"/>
        <v>0</v>
      </c>
      <c r="AK40" s="40">
        <f t="shared" ca="1" si="95"/>
        <v>0</v>
      </c>
      <c r="AL40" s="40">
        <f t="shared" ca="1" si="95"/>
        <v>-47339.449541284404</v>
      </c>
      <c r="AM40" s="40">
        <f t="shared" ca="1" si="95"/>
        <v>0</v>
      </c>
      <c r="AN40" s="40">
        <f t="shared" ca="1" si="95"/>
        <v>0</v>
      </c>
      <c r="AO40" s="40">
        <f t="shared" ca="1" si="95"/>
        <v>-47339.449541284404</v>
      </c>
      <c r="AP40" s="40">
        <f t="shared" ca="1" si="95"/>
        <v>0</v>
      </c>
      <c r="AQ40" s="40">
        <f t="shared" ca="1" si="95"/>
        <v>0</v>
      </c>
      <c r="AR40" s="40">
        <f t="shared" ca="1" si="95"/>
        <v>-47339.449541284404</v>
      </c>
      <c r="AS40" s="40">
        <f t="shared" ca="1" si="95"/>
        <v>0</v>
      </c>
      <c r="AT40" s="40">
        <f t="shared" ca="1" si="95"/>
        <v>0</v>
      </c>
      <c r="AU40" s="40">
        <f t="shared" ca="1" si="95"/>
        <v>-47339.449541284404</v>
      </c>
      <c r="AV40" s="40">
        <f t="shared" ca="1" si="95"/>
        <v>0</v>
      </c>
      <c r="AW40" s="40">
        <f t="shared" ca="1" si="95"/>
        <v>0</v>
      </c>
      <c r="AX40" s="40">
        <f t="shared" ca="1" si="95"/>
        <v>-47339.449541284404</v>
      </c>
      <c r="AY40" s="40">
        <f t="shared" ca="1" si="95"/>
        <v>0</v>
      </c>
      <c r="AZ40" s="40">
        <f t="shared" ca="1" si="95"/>
        <v>0</v>
      </c>
      <c r="BA40" s="40">
        <f t="shared" ca="1" si="95"/>
        <v>-47339.449541284404</v>
      </c>
      <c r="BB40" s="40">
        <f t="shared" ca="1" si="95"/>
        <v>0</v>
      </c>
      <c r="BC40" s="40">
        <f t="shared" ca="1" si="95"/>
        <v>0</v>
      </c>
      <c r="BD40" s="40">
        <f t="shared" ca="1" si="95"/>
        <v>-47339.449541284404</v>
      </c>
      <c r="BE40" s="40">
        <f t="shared" ca="1" si="95"/>
        <v>0</v>
      </c>
    </row>
    <row r="41" spans="2:57" x14ac:dyDescent="0.2">
      <c r="B41" s="25" t="s">
        <v>125</v>
      </c>
      <c r="C41" s="25" t="s">
        <v>117</v>
      </c>
      <c r="D41" s="31">
        <f t="shared" si="70"/>
        <v>-458.71559633027522</v>
      </c>
      <c r="E41" s="27">
        <f>-IF(E6=1,Input!$D$52,0)</f>
        <v>0</v>
      </c>
      <c r="F41" s="26">
        <f>-IF(F6=1,Input!$D$52,0)</f>
        <v>0</v>
      </c>
      <c r="G41" s="26">
        <f>-IF(G6=1,Input!$D$52,0)</f>
        <v>0</v>
      </c>
      <c r="H41" s="26">
        <f>-IF(H6=1,Input!$D$52,0)</f>
        <v>0</v>
      </c>
      <c r="I41" s="26">
        <f>-IF(I6=1,Input!$D$52,0)</f>
        <v>0</v>
      </c>
      <c r="J41" s="26">
        <f>-IF(J6=1,Input!$D$52,0)</f>
        <v>0</v>
      </c>
      <c r="K41" s="26">
        <f>-IF(K6=1,Input!$D$52,0)</f>
        <v>-458.71559633027522</v>
      </c>
      <c r="L41" s="26">
        <f>-IF(L6=1,Input!$D$52,0)</f>
        <v>0</v>
      </c>
      <c r="M41" s="26">
        <f>-IF(M6=1,Input!$D$52,0)</f>
        <v>0</v>
      </c>
      <c r="N41" s="26">
        <f>-IF(N6=1,Input!$D$52,0)</f>
        <v>0</v>
      </c>
      <c r="O41" s="26">
        <f>-IF(O6=1,Input!$D$52,0)</f>
        <v>0</v>
      </c>
      <c r="P41" s="26">
        <f>-IF(P6=1,Input!$D$52,0)</f>
        <v>0</v>
      </c>
      <c r="Q41" s="26">
        <f>-IF(Q6=1,Input!$D$52,0)</f>
        <v>0</v>
      </c>
      <c r="R41" s="26">
        <f>-IF(R6=1,Input!$D$52,0)</f>
        <v>0</v>
      </c>
      <c r="S41" s="26">
        <f>-IF(S6=1,Input!$D$52,0)</f>
        <v>0</v>
      </c>
      <c r="T41" s="26">
        <f>-IF(T6=1,Input!$D$52,0)</f>
        <v>0</v>
      </c>
      <c r="U41" s="26">
        <f>-IF(U6=1,Input!$D$52,0)</f>
        <v>0</v>
      </c>
      <c r="V41" s="26">
        <f>-IF(V6=1,Input!$D$52,0)</f>
        <v>0</v>
      </c>
      <c r="W41" s="26">
        <f>-IF(W6=1,Input!$D$52,0)</f>
        <v>0</v>
      </c>
      <c r="X41" s="26">
        <f>-IF(X6=1,Input!$D$52,0)</f>
        <v>0</v>
      </c>
      <c r="Y41" s="26">
        <f>-IF(Y6=1,Input!$D$52,0)</f>
        <v>0</v>
      </c>
      <c r="Z41" s="26">
        <f>-IF(Z6=1,Input!$D$52,0)</f>
        <v>0</v>
      </c>
      <c r="AA41" s="26">
        <f>-IF(AA6=1,Input!$D$52,0)</f>
        <v>0</v>
      </c>
      <c r="AB41" s="26">
        <f>-IF(AB6=1,Input!$D$52,0)</f>
        <v>0</v>
      </c>
      <c r="AC41" s="26">
        <f>-IF(AC6=1,Input!$D$52,0)</f>
        <v>0</v>
      </c>
      <c r="AD41" s="26">
        <f>-IF(AD6=1,Input!$D$52,0)</f>
        <v>0</v>
      </c>
      <c r="AE41" s="26">
        <f>-IF(AE6=1,Input!$D$52,0)</f>
        <v>0</v>
      </c>
      <c r="AF41" s="26">
        <f>-IF(AF6=1,Input!$D$52,0)</f>
        <v>0</v>
      </c>
      <c r="AG41" s="26">
        <f>-IF(AG6=1,Input!$D$52,0)</f>
        <v>0</v>
      </c>
      <c r="AH41" s="26">
        <f>-IF(AH6=1,Input!$D$52,0)</f>
        <v>0</v>
      </c>
      <c r="AI41" s="26">
        <f>-IF(AI6=1,Input!$D$52,0)</f>
        <v>0</v>
      </c>
      <c r="AJ41" s="26">
        <f>-IF(AJ6=1,Input!$D$52,0)</f>
        <v>0</v>
      </c>
      <c r="AK41" s="26">
        <f>-IF(AK6=1,Input!$D$52,0)</f>
        <v>0</v>
      </c>
      <c r="AL41" s="26">
        <f>-IF(AL6=1,Input!$D$52,0)</f>
        <v>0</v>
      </c>
      <c r="AM41" s="26">
        <f>-IF(AM6=1,Input!$D$52,0)</f>
        <v>0</v>
      </c>
      <c r="AN41" s="26">
        <f>-IF(AN6=1,Input!$D$52,0)</f>
        <v>0</v>
      </c>
      <c r="AO41" s="26">
        <f>-IF(AO6=1,Input!$D$52,0)</f>
        <v>0</v>
      </c>
      <c r="AP41" s="26">
        <f>-IF(AP6=1,Input!$D$52,0)</f>
        <v>0</v>
      </c>
      <c r="AQ41" s="26">
        <f>-IF(AQ6=1,Input!$D$52,0)</f>
        <v>0</v>
      </c>
      <c r="AR41" s="26">
        <f>-IF(AR6=1,Input!$D$52,0)</f>
        <v>0</v>
      </c>
      <c r="AS41" s="26">
        <f>-IF(AS6=1,Input!$D$52,0)</f>
        <v>0</v>
      </c>
      <c r="AT41" s="26">
        <f>-IF(AT6=1,Input!$D$52,0)</f>
        <v>0</v>
      </c>
      <c r="AU41" s="26">
        <f>-IF(AU6=1,Input!$D$52,0)</f>
        <v>0</v>
      </c>
      <c r="AV41" s="26">
        <f>-IF(AV6=1,Input!$D$52,0)</f>
        <v>0</v>
      </c>
      <c r="AW41" s="26">
        <f>-IF(AW6=1,Input!$D$52,0)</f>
        <v>0</v>
      </c>
      <c r="AX41" s="26">
        <f>-IF(AX6=1,Input!$D$52,0)</f>
        <v>0</v>
      </c>
      <c r="AY41" s="26">
        <f>-IF(AY6=1,Input!$D$52,0)</f>
        <v>0</v>
      </c>
      <c r="AZ41" s="26">
        <f>-IF(AZ6=1,Input!$D$52,0)</f>
        <v>0</v>
      </c>
      <c r="BA41" s="26">
        <f>-IF(BA6=1,Input!$D$52,0)</f>
        <v>0</v>
      </c>
      <c r="BB41" s="26">
        <f>-IF(BB6=1,Input!$D$52,0)</f>
        <v>0</v>
      </c>
      <c r="BC41" s="26">
        <f>-IF(BC6=1,Input!$D$52,0)</f>
        <v>0</v>
      </c>
      <c r="BD41" s="26">
        <f>-IF(BD6=1,Input!$D$52,0)</f>
        <v>0</v>
      </c>
      <c r="BE41" s="26">
        <f>-IF(BE6=1,Input!$D$52,0)</f>
        <v>0</v>
      </c>
    </row>
    <row r="42" spans="2:57" x14ac:dyDescent="0.2">
      <c r="B42" s="25" t="s">
        <v>126</v>
      </c>
      <c r="C42" s="25" t="s">
        <v>117</v>
      </c>
      <c r="D42" s="31">
        <f t="shared" si="70"/>
        <v>-11467.889908256881</v>
      </c>
      <c r="E42" s="26">
        <f>-IF(E7=1,Input!$D$15*Input!$D$53*Input!$D$14,0)</f>
        <v>0</v>
      </c>
      <c r="F42" s="26">
        <f>-IF(F7=1,Input!$D$15*Input!$D$53*Input!$D$14,0)</f>
        <v>0</v>
      </c>
      <c r="G42" s="26">
        <f>-IF(G7=1,Input!$D$15*Input!$D$53*Input!$D$14,0)</f>
        <v>0</v>
      </c>
      <c r="H42" s="26">
        <f>-IF(H7=1,Input!$D$15*Input!$D$53*Input!$D$14,0)</f>
        <v>0</v>
      </c>
      <c r="I42" s="26">
        <f>-IF(I7=1,Input!$D$15*Input!$D$53*Input!$D$14,0)</f>
        <v>0</v>
      </c>
      <c r="J42" s="26">
        <f>-IF(J7=1,Input!$D$15*Input!$D$53*Input!$D$14,0)</f>
        <v>0</v>
      </c>
      <c r="K42" s="26">
        <f>-IF(K7=1,Input!$D$15*Input!$D$53*Input!$D$14,0)</f>
        <v>-11467.889908256881</v>
      </c>
      <c r="L42" s="26">
        <f>-IF(L7=1,Input!$D$15*Input!$D$53*Input!$D$14,0)</f>
        <v>0</v>
      </c>
      <c r="M42" s="26">
        <f>-IF(M7=1,Input!$D$15*Input!$D$53*Input!$D$14,0)</f>
        <v>0</v>
      </c>
      <c r="N42" s="26">
        <f>-IF(N7=1,Input!$D$15*Input!$D$53*Input!$D$14,0)</f>
        <v>0</v>
      </c>
      <c r="O42" s="26">
        <f>-IF(O7=1,Input!$D$15*Input!$D$53*Input!$D$14,0)</f>
        <v>0</v>
      </c>
      <c r="P42" s="26">
        <f>-IF(P7=1,Input!$D$15*Input!$D$53*Input!$D$14,0)</f>
        <v>0</v>
      </c>
      <c r="Q42" s="26">
        <f>-IF(Q7=1,Input!$D$15*Input!$D$53*Input!$D$14,0)</f>
        <v>0</v>
      </c>
      <c r="R42" s="26">
        <f>-IF(R7=1,Input!$D$15*Input!$D$53*Input!$D$14,0)</f>
        <v>0</v>
      </c>
      <c r="S42" s="26">
        <f>-IF(S7=1,Input!$D$15*Input!$D$53*Input!$D$14,0)</f>
        <v>0</v>
      </c>
      <c r="T42" s="26">
        <f>-IF(T7=1,Input!$D$15*Input!$D$53*Input!$D$14,0)</f>
        <v>0</v>
      </c>
      <c r="U42" s="26">
        <f>-IF(U7=1,Input!$D$15*Input!$D$53*Input!$D$14,0)</f>
        <v>0</v>
      </c>
      <c r="V42" s="26">
        <f>-IF(V7=1,Input!$D$15*Input!$D$53*Input!$D$14,0)</f>
        <v>0</v>
      </c>
      <c r="W42" s="26">
        <f>-IF(W7=1,Input!$D$15*Input!$D$53*Input!$D$14,0)</f>
        <v>0</v>
      </c>
      <c r="X42" s="26">
        <f>-IF(X7=1,Input!$D$15*Input!$D$53*Input!$D$14,0)</f>
        <v>0</v>
      </c>
      <c r="Y42" s="26">
        <f>-IF(Y7=1,Input!$D$15*Input!$D$53*Input!$D$14,0)</f>
        <v>0</v>
      </c>
      <c r="Z42" s="26">
        <f>-IF(Z7=1,Input!$D$15*Input!$D$53*Input!$D$14,0)</f>
        <v>0</v>
      </c>
      <c r="AA42" s="26">
        <f>-IF(AA7=1,Input!$D$15*Input!$D$53*Input!$D$14,0)</f>
        <v>0</v>
      </c>
      <c r="AB42" s="26">
        <f>-IF(AB7=1,Input!$D$15*Input!$D$53*Input!$D$14,0)</f>
        <v>0</v>
      </c>
      <c r="AC42" s="26">
        <f>-IF(AC7=1,Input!$D$15*Input!$D$53*Input!$D$14,0)</f>
        <v>0</v>
      </c>
      <c r="AD42" s="26">
        <f>-IF(AD7=1,Input!$D$15*Input!$D$53*Input!$D$14,0)</f>
        <v>0</v>
      </c>
      <c r="AE42" s="26">
        <f>-IF(AE7=1,Input!$D$15*Input!$D$53*Input!$D$14,0)</f>
        <v>0</v>
      </c>
      <c r="AF42" s="26">
        <f>-IF(AF7=1,Input!$D$15*Input!$D$53*Input!$D$14,0)</f>
        <v>0</v>
      </c>
      <c r="AG42" s="26">
        <f>-IF(AG7=1,Input!$D$15*Input!$D$53*Input!$D$14,0)</f>
        <v>0</v>
      </c>
      <c r="AH42" s="26">
        <f>-IF(AH7=1,Input!$D$15*Input!$D$53*Input!$D$14,0)</f>
        <v>0</v>
      </c>
      <c r="AI42" s="26">
        <f>-IF(AI7=1,Input!$D$15*Input!$D$53*Input!$D$14,0)</f>
        <v>0</v>
      </c>
      <c r="AJ42" s="26">
        <f>-IF(AJ7=1,Input!$D$15*Input!$D$53*Input!$D$14,0)</f>
        <v>0</v>
      </c>
      <c r="AK42" s="26">
        <f>-IF(AK7=1,Input!$D$15*Input!$D$53*Input!$D$14,0)</f>
        <v>0</v>
      </c>
      <c r="AL42" s="26">
        <f>-IF(AL7=1,Input!$D$15*Input!$D$53*Input!$D$14,0)</f>
        <v>0</v>
      </c>
      <c r="AM42" s="26">
        <f>-IF(AM7=1,Input!$D$15*Input!$D$53*Input!$D$14,0)</f>
        <v>0</v>
      </c>
      <c r="AN42" s="26">
        <f>-IF(AN7=1,Input!$D$15*Input!$D$53*Input!$D$14,0)</f>
        <v>0</v>
      </c>
      <c r="AO42" s="26">
        <f>-IF(AO7=1,Input!$D$15*Input!$D$53*Input!$D$14,0)</f>
        <v>0</v>
      </c>
      <c r="AP42" s="26">
        <f>-IF(AP7=1,Input!$D$15*Input!$D$53*Input!$D$14,0)</f>
        <v>0</v>
      </c>
      <c r="AQ42" s="26">
        <f>-IF(AQ7=1,Input!$D$15*Input!$D$53*Input!$D$14,0)</f>
        <v>0</v>
      </c>
      <c r="AR42" s="26">
        <f>-IF(AR7=1,Input!$D$15*Input!$D$53*Input!$D$14,0)</f>
        <v>0</v>
      </c>
      <c r="AS42" s="26">
        <f>-IF(AS7=1,Input!$D$15*Input!$D$53*Input!$D$14,0)</f>
        <v>0</v>
      </c>
      <c r="AT42" s="26">
        <f>-IF(AT7=1,Input!$D$15*Input!$D$53*Input!$D$14,0)</f>
        <v>0</v>
      </c>
      <c r="AU42" s="26">
        <f>-IF(AU7=1,Input!$D$15*Input!$D$53*Input!$D$14,0)</f>
        <v>0</v>
      </c>
      <c r="AV42" s="26">
        <f>-IF(AV7=1,Input!$D$15*Input!$D$53*Input!$D$14,0)</f>
        <v>0</v>
      </c>
      <c r="AW42" s="26">
        <f>-IF(AW7=1,Input!$D$15*Input!$D$53*Input!$D$14,0)</f>
        <v>0</v>
      </c>
      <c r="AX42" s="26">
        <f>-IF(AX7=1,Input!$D$15*Input!$D$53*Input!$D$14,0)</f>
        <v>0</v>
      </c>
      <c r="AY42" s="26">
        <f>-IF(AY7=1,Input!$D$15*Input!$D$53*Input!$D$14,0)</f>
        <v>0</v>
      </c>
      <c r="AZ42" s="26">
        <f>-IF(AZ7=1,Input!$D$15*Input!$D$53*Input!$D$14,0)</f>
        <v>0</v>
      </c>
      <c r="BA42" s="26">
        <f>-IF(BA7=1,Input!$D$15*Input!$D$53*Input!$D$14,0)</f>
        <v>0</v>
      </c>
      <c r="BB42" s="26">
        <f>-IF(BB7=1,Input!$D$15*Input!$D$53*Input!$D$14,0)</f>
        <v>0</v>
      </c>
      <c r="BC42" s="26">
        <f>-IF(BC7=1,Input!$D$15*Input!$D$53*Input!$D$14,0)</f>
        <v>0</v>
      </c>
      <c r="BD42" s="26">
        <f>-IF(BD7=1,Input!$D$15*Input!$D$53*Input!$D$14,0)</f>
        <v>0</v>
      </c>
      <c r="BE42" s="26">
        <f>-IF(BE7=1,Input!$D$15*Input!$D$53*Input!$D$14,0)</f>
        <v>0</v>
      </c>
    </row>
    <row r="43" spans="2:57" x14ac:dyDescent="0.2">
      <c r="B43" s="25" t="s">
        <v>127</v>
      </c>
      <c r="C43" s="25" t="s">
        <v>117</v>
      </c>
      <c r="D43" s="31">
        <f t="shared" ca="1" si="70"/>
        <v>-768899.08256880706</v>
      </c>
      <c r="E43" s="27">
        <f t="shared" ref="E43:G43" ca="1" si="96">IF(-SUM(E44:E51)&gt;=E52,SUM(E44:E51)+E52,0)</f>
        <v>0</v>
      </c>
      <c r="F43" s="26">
        <f t="shared" ca="1" si="96"/>
        <v>0</v>
      </c>
      <c r="G43" s="26">
        <f t="shared" ca="1" si="96"/>
        <v>0</v>
      </c>
      <c r="H43" s="26">
        <f ca="1">IF(-SUM(H44:H51)&gt;=H52,SUM(H44:H51)+H52,0)</f>
        <v>0</v>
      </c>
      <c r="I43" s="26">
        <f t="shared" ref="I43:AA43" ca="1" si="97">IF(-SUM(I44:I51)&gt;=I52,SUM(I44:I51)+I52,0)</f>
        <v>0</v>
      </c>
      <c r="J43" s="26">
        <f t="shared" ca="1" si="97"/>
        <v>0</v>
      </c>
      <c r="K43" s="26">
        <f t="shared" ca="1" si="97"/>
        <v>-58807.339449541287</v>
      </c>
      <c r="L43" s="26">
        <f t="shared" ca="1" si="97"/>
        <v>0</v>
      </c>
      <c r="M43" s="26">
        <f t="shared" ca="1" si="97"/>
        <v>0</v>
      </c>
      <c r="N43" s="26">
        <f t="shared" ca="1" si="97"/>
        <v>-47339.449541284404</v>
      </c>
      <c r="O43" s="26">
        <f t="shared" ca="1" si="97"/>
        <v>0</v>
      </c>
      <c r="P43" s="26">
        <f t="shared" ca="1" si="97"/>
        <v>0</v>
      </c>
      <c r="Q43" s="26">
        <f t="shared" ca="1" si="97"/>
        <v>-47339.449541284404</v>
      </c>
      <c r="R43" s="26">
        <f t="shared" ca="1" si="97"/>
        <v>0</v>
      </c>
      <c r="S43" s="26">
        <f t="shared" ca="1" si="97"/>
        <v>0</v>
      </c>
      <c r="T43" s="26">
        <f t="shared" ca="1" si="97"/>
        <v>-47339.449541284404</v>
      </c>
      <c r="U43" s="26">
        <f t="shared" ca="1" si="97"/>
        <v>0</v>
      </c>
      <c r="V43" s="26">
        <f t="shared" ca="1" si="97"/>
        <v>0</v>
      </c>
      <c r="W43" s="26">
        <f t="shared" ca="1" si="97"/>
        <v>-47339.449541284404</v>
      </c>
      <c r="X43" s="26">
        <f t="shared" ca="1" si="97"/>
        <v>0</v>
      </c>
      <c r="Y43" s="26">
        <f t="shared" ca="1" si="97"/>
        <v>0</v>
      </c>
      <c r="Z43" s="26">
        <f t="shared" ca="1" si="97"/>
        <v>-47339.449541284404</v>
      </c>
      <c r="AA43" s="26">
        <f t="shared" ca="1" si="97"/>
        <v>0</v>
      </c>
      <c r="AB43" s="26">
        <f t="shared" ref="AB43" ca="1" si="98">IF(-SUM(AB44:AB51)&gt;=AB52,SUM(AB44:AB51)+AB52,0)</f>
        <v>0</v>
      </c>
      <c r="AC43" s="26">
        <f t="shared" ref="AC43:AD43" ca="1" si="99">IF(-SUM(AC44:AC51)&gt;=AC52,SUM(AC44:AC51)+AC52,0)</f>
        <v>-47339.449541284404</v>
      </c>
      <c r="AD43" s="26">
        <f t="shared" ca="1" si="99"/>
        <v>0</v>
      </c>
      <c r="AE43" s="26">
        <f t="shared" ref="AE43:BE43" ca="1" si="100">IF(-SUM(AE44:AE51)&gt;=AE52,SUM(AE44:AE51)+AE52,0)</f>
        <v>0</v>
      </c>
      <c r="AF43" s="26">
        <f t="shared" ca="1" si="100"/>
        <v>-47339.449541284404</v>
      </c>
      <c r="AG43" s="26">
        <f t="shared" ca="1" si="100"/>
        <v>0</v>
      </c>
      <c r="AH43" s="26">
        <f t="shared" ca="1" si="100"/>
        <v>0</v>
      </c>
      <c r="AI43" s="26">
        <f t="shared" ca="1" si="100"/>
        <v>-47339.449541284404</v>
      </c>
      <c r="AJ43" s="26">
        <f t="shared" ca="1" si="100"/>
        <v>0</v>
      </c>
      <c r="AK43" s="26">
        <f t="shared" ca="1" si="100"/>
        <v>0</v>
      </c>
      <c r="AL43" s="26">
        <f t="shared" ca="1" si="100"/>
        <v>-47339.449541284404</v>
      </c>
      <c r="AM43" s="26">
        <f t="shared" ca="1" si="100"/>
        <v>0</v>
      </c>
      <c r="AN43" s="26">
        <f t="shared" ca="1" si="100"/>
        <v>0</v>
      </c>
      <c r="AO43" s="26">
        <f t="shared" ca="1" si="100"/>
        <v>-47339.449541284404</v>
      </c>
      <c r="AP43" s="26">
        <f t="shared" ca="1" si="100"/>
        <v>0</v>
      </c>
      <c r="AQ43" s="26">
        <f t="shared" ca="1" si="100"/>
        <v>0</v>
      </c>
      <c r="AR43" s="26">
        <f t="shared" ca="1" si="100"/>
        <v>-47339.449541284404</v>
      </c>
      <c r="AS43" s="26">
        <f t="shared" ca="1" si="100"/>
        <v>0</v>
      </c>
      <c r="AT43" s="26">
        <f t="shared" ca="1" si="100"/>
        <v>0</v>
      </c>
      <c r="AU43" s="26">
        <f t="shared" ca="1" si="100"/>
        <v>-47339.449541284404</v>
      </c>
      <c r="AV43" s="26">
        <f t="shared" ca="1" si="100"/>
        <v>0</v>
      </c>
      <c r="AW43" s="26">
        <f t="shared" ca="1" si="100"/>
        <v>0</v>
      </c>
      <c r="AX43" s="26">
        <f t="shared" ca="1" si="100"/>
        <v>-47339.449541284404</v>
      </c>
      <c r="AY43" s="26">
        <f t="shared" ca="1" si="100"/>
        <v>0</v>
      </c>
      <c r="AZ43" s="26">
        <f t="shared" ca="1" si="100"/>
        <v>0</v>
      </c>
      <c r="BA43" s="26">
        <f t="shared" ca="1" si="100"/>
        <v>-47339.449541284404</v>
      </c>
      <c r="BB43" s="26">
        <f t="shared" ca="1" si="100"/>
        <v>0</v>
      </c>
      <c r="BC43" s="26">
        <f t="shared" ca="1" si="100"/>
        <v>0</v>
      </c>
      <c r="BD43" s="26">
        <f t="shared" ca="1" si="100"/>
        <v>-47339.449541284404</v>
      </c>
      <c r="BE43" s="26">
        <f t="shared" ca="1" si="100"/>
        <v>0</v>
      </c>
    </row>
    <row r="44" spans="2:57" x14ac:dyDescent="0.2">
      <c r="B44" s="41" t="str">
        <f>+Input!C54</f>
        <v>VCU issuance levy 1-10,000</v>
      </c>
      <c r="C44" s="41" t="s">
        <v>117</v>
      </c>
      <c r="D44" s="31">
        <f t="shared" ca="1" si="70"/>
        <v>-7339.449541284408</v>
      </c>
      <c r="E44" s="42">
        <f ca="1">MIN(-IF(OR(E6=1,E9=1),MIN(E16,10000)*Input!$D$54,0),0)</f>
        <v>0</v>
      </c>
      <c r="F44" s="43">
        <f ca="1">MIN(-IF(OR(F6=1,F9=1),MIN(F16,10000)*Input!$D$54,0),0)</f>
        <v>0</v>
      </c>
      <c r="G44" s="43">
        <f ca="1">MIN(-IF(OR(G6=1,G9=1),MIN(G16,10000)*Input!$D$54,0),0)</f>
        <v>0</v>
      </c>
      <c r="H44" s="43">
        <f ca="1">MIN(-IF(OR(H6=1,H9=1),MIN(H16,10000)*Input!$D$54,0),0)</f>
        <v>0</v>
      </c>
      <c r="I44" s="43">
        <f ca="1">MIN(-IF(OR(I6=1,I9=1),MIN(I16,10000)*Input!$D$54,0),0)</f>
        <v>0</v>
      </c>
      <c r="J44" s="43">
        <f ca="1">MIN(-IF(OR(J6=1,J9=1),MIN(J16,10000)*Input!$D$54,0),0)</f>
        <v>0</v>
      </c>
      <c r="K44" s="43">
        <f ca="1">MIN(-IF(OR(K6=1,K9=1),MIN(K16,10000)*Input!$D$54,0),0)</f>
        <v>-458.71559633027528</v>
      </c>
      <c r="L44" s="43">
        <f ca="1">MIN(-IF(OR(L6=1,L9=1),MIN(L16,10000)*Input!$D$54,0),0)</f>
        <v>0</v>
      </c>
      <c r="M44" s="43">
        <f ca="1">MIN(-IF(OR(M6=1,M9=1),MIN(M16,10000)*Input!$D$54,0),0)</f>
        <v>0</v>
      </c>
      <c r="N44" s="43">
        <f ca="1">MIN(-IF(OR(N6=1,N9=1),MIN(N16,10000)*Input!$D$54,0),0)</f>
        <v>-458.71559633027528</v>
      </c>
      <c r="O44" s="43">
        <f ca="1">MIN(-IF(OR(O6=1,O9=1),MIN(O16,10000)*Input!$D$54,0),0)</f>
        <v>0</v>
      </c>
      <c r="P44" s="43">
        <f ca="1">MIN(-IF(OR(P6=1,P9=1),MIN(P16,10000)*Input!$D$54,0),0)</f>
        <v>0</v>
      </c>
      <c r="Q44" s="43">
        <f ca="1">MIN(-IF(OR(Q6=1,Q9=1),MIN(Q16,10000)*Input!$D$54,0),0)</f>
        <v>-458.71559633027528</v>
      </c>
      <c r="R44" s="43">
        <f ca="1">MIN(-IF(OR(R6=1,R9=1),MIN(R16,10000)*Input!$D$54,0),0)</f>
        <v>0</v>
      </c>
      <c r="S44" s="43">
        <f ca="1">MIN(-IF(OR(S6=1,S9=1),MIN(S16,10000)*Input!$D$54,0),0)</f>
        <v>0</v>
      </c>
      <c r="T44" s="43">
        <f ca="1">MIN(-IF(OR(T6=1,T9=1),MIN(T16,10000)*Input!$D$54,0),0)</f>
        <v>-458.71559633027528</v>
      </c>
      <c r="U44" s="43">
        <f ca="1">MIN(-IF(OR(U6=1,U9=1),MIN(U16,10000)*Input!$D$54,0),0)</f>
        <v>0</v>
      </c>
      <c r="V44" s="43">
        <f ca="1">MIN(-IF(OR(V6=1,V9=1),MIN(V16,10000)*Input!$D$54,0),0)</f>
        <v>0</v>
      </c>
      <c r="W44" s="43">
        <f ca="1">MIN(-IF(OR(W6=1,W9=1),MIN(W16,10000)*Input!$D$54,0),0)</f>
        <v>-458.71559633027528</v>
      </c>
      <c r="X44" s="43">
        <f ca="1">MIN(-IF(OR(X6=1,X9=1),MIN(X16,10000)*Input!$D$54,0),0)</f>
        <v>0</v>
      </c>
      <c r="Y44" s="43">
        <f ca="1">MIN(-IF(OR(Y6=1,Y9=1),MIN(Y16,10000)*Input!$D$54,0),0)</f>
        <v>0</v>
      </c>
      <c r="Z44" s="43">
        <f ca="1">MIN(-IF(OR(Z6=1,Z9=1),MIN(Z16,10000)*Input!$D$54,0),0)</f>
        <v>-458.71559633027528</v>
      </c>
      <c r="AA44" s="43">
        <f ca="1">MIN(-IF(OR(AA6=1,AA9=1),MIN(AA16,10000)*Input!$D$54,0),0)</f>
        <v>0</v>
      </c>
      <c r="AB44" s="43">
        <f ca="1">MIN(-IF(OR(AB6=1,AB9=1),MIN(AB16,10000)*Input!$D$54,0),0)</f>
        <v>0</v>
      </c>
      <c r="AC44" s="43">
        <f ca="1">MIN(-IF(OR(AC6=1,AC9=1),MIN(AC16,10000)*Input!$D$54,0),0)</f>
        <v>-458.71559633027528</v>
      </c>
      <c r="AD44" s="43">
        <f ca="1">MIN(-IF(OR(AD6=1,AD9=1),MIN(AD16,10000)*Input!$D$54,0),0)</f>
        <v>0</v>
      </c>
      <c r="AE44" s="43">
        <f ca="1">MIN(-IF(OR(AE6=1,AE9=1),MIN(AE16,10000)*Input!$D$54,0),0)</f>
        <v>0</v>
      </c>
      <c r="AF44" s="43">
        <f ca="1">MIN(-IF(OR(AF6=1,AF9=1),MIN(AF16,10000)*Input!$D$54,0),0)</f>
        <v>-458.71559633027528</v>
      </c>
      <c r="AG44" s="43">
        <f ca="1">MIN(-IF(OR(AG6=1,AG9=1),MIN(AG16,10000)*Input!$D$54,0),0)</f>
        <v>0</v>
      </c>
      <c r="AH44" s="43">
        <f ca="1">MIN(-IF(OR(AH6=1,AH9=1),MIN(AH16,10000)*Input!$D$54,0),0)</f>
        <v>0</v>
      </c>
      <c r="AI44" s="43">
        <f ca="1">MIN(-IF(OR(AI6=1,AI9=1),MIN(AI16,10000)*Input!$D$54,0),0)</f>
        <v>-458.71559633027528</v>
      </c>
      <c r="AJ44" s="43">
        <f ca="1">MIN(-IF(OR(AJ6=1,AJ9=1),MIN(AJ16,10000)*Input!$D$54,0),0)</f>
        <v>0</v>
      </c>
      <c r="AK44" s="43">
        <f ca="1">MIN(-IF(OR(AK6=1,AK9=1),MIN(AK16,10000)*Input!$D$54,0),0)</f>
        <v>0</v>
      </c>
      <c r="AL44" s="43">
        <f ca="1">MIN(-IF(OR(AL6=1,AL9=1),MIN(AL16,10000)*Input!$D$54,0),0)</f>
        <v>-458.71559633027528</v>
      </c>
      <c r="AM44" s="43">
        <f ca="1">MIN(-IF(OR(AM6=1,AM9=1),MIN(AM16,10000)*Input!$D$54,0),0)</f>
        <v>0</v>
      </c>
      <c r="AN44" s="43">
        <f ca="1">MIN(-IF(OR(AN6=1,AN9=1),MIN(AN16,10000)*Input!$D$54,0),0)</f>
        <v>0</v>
      </c>
      <c r="AO44" s="43">
        <f ca="1">MIN(-IF(OR(AO6=1,AO9=1),MIN(AO16,10000)*Input!$D$54,0),0)</f>
        <v>-458.71559633027528</v>
      </c>
      <c r="AP44" s="43">
        <f ca="1">MIN(-IF(OR(AP6=1,AP9=1),MIN(AP16,10000)*Input!$D$54,0),0)</f>
        <v>0</v>
      </c>
      <c r="AQ44" s="43">
        <f ca="1">MIN(-IF(OR(AQ6=1,AQ9=1),MIN(AQ16,10000)*Input!$D$54,0),0)</f>
        <v>0</v>
      </c>
      <c r="AR44" s="43">
        <f ca="1">MIN(-IF(OR(AR6=1,AR9=1),MIN(AR16,10000)*Input!$D$54,0),0)</f>
        <v>-458.71559633027528</v>
      </c>
      <c r="AS44" s="43">
        <f ca="1">MIN(-IF(OR(AS6=1,AS9=1),MIN(AS16,10000)*Input!$D$54,0),0)</f>
        <v>0</v>
      </c>
      <c r="AT44" s="43">
        <f ca="1">MIN(-IF(OR(AT6=1,AT9=1),MIN(AT16,10000)*Input!$D$54,0),0)</f>
        <v>0</v>
      </c>
      <c r="AU44" s="43">
        <f ca="1">MIN(-IF(OR(AU6=1,AU9=1),MIN(AU16,10000)*Input!$D$54,0),0)</f>
        <v>-458.71559633027528</v>
      </c>
      <c r="AV44" s="43">
        <f ca="1">MIN(-IF(OR(AV6=1,AV9=1),MIN(AV16,10000)*Input!$D$54,0),0)</f>
        <v>0</v>
      </c>
      <c r="AW44" s="43">
        <f ca="1">MIN(-IF(OR(AW6=1,AW9=1),MIN(AW16,10000)*Input!$D$54,0),0)</f>
        <v>0</v>
      </c>
      <c r="AX44" s="43">
        <f ca="1">MIN(-IF(OR(AX6=1,AX9=1),MIN(AX16,10000)*Input!$D$54,0),0)</f>
        <v>-458.71559633027528</v>
      </c>
      <c r="AY44" s="43">
        <f ca="1">MIN(-IF(OR(AY6=1,AY9=1),MIN(AY16,10000)*Input!$D$54,0),0)</f>
        <v>0</v>
      </c>
      <c r="AZ44" s="43">
        <f ca="1">MIN(-IF(OR(AZ6=1,AZ9=1),MIN(AZ16,10000)*Input!$D$54,0),0)</f>
        <v>0</v>
      </c>
      <c r="BA44" s="43">
        <f ca="1">MIN(-IF(OR(BA6=1,BA9=1),MIN(BA16,10000)*Input!$D$54,0),0)</f>
        <v>-458.71559633027528</v>
      </c>
      <c r="BB44" s="43">
        <f ca="1">MIN(-IF(OR(BB6=1,BB9=1),MIN(BB16,10000)*Input!$D$54,0),0)</f>
        <v>0</v>
      </c>
      <c r="BC44" s="43">
        <f ca="1">MIN(-IF(OR(BC6=1,BC9=1),MIN(BC16,10000)*Input!$D$54,0),0)</f>
        <v>0</v>
      </c>
      <c r="BD44" s="43">
        <f ca="1">MIN(-IF(OR(BD6=1,BD9=1),MIN(BD16,10000)*Input!$D$54,0),0)</f>
        <v>-458.71559633027528</v>
      </c>
      <c r="BE44" s="43">
        <f ca="1">MIN(-IF(OR(BE6=1,BE9=1),MIN(BE16,10000)*Input!$D$54,0),0)</f>
        <v>0</v>
      </c>
    </row>
    <row r="45" spans="2:57" x14ac:dyDescent="0.2">
      <c r="B45" s="41" t="str">
        <f>+Input!C55</f>
        <v xml:space="preserve">VCU issuance levy 10,001-1,000,000 </v>
      </c>
      <c r="C45" s="41" t="s">
        <v>117</v>
      </c>
      <c r="D45" s="31">
        <f t="shared" ca="1" si="70"/>
        <v>-750091.743119266</v>
      </c>
      <c r="E45" s="42">
        <f ca="1">MIN(-IF(OR(E6=1,E9=1),MIN(E16-10000,1000000-10000)*Input!$D$55,0),0)</f>
        <v>0</v>
      </c>
      <c r="F45" s="43">
        <f ca="1">MIN(-IF(OR(F6=1,F9=1),MIN(F16-10000,1000000-10000)*Input!$D$55,0),0)</f>
        <v>0</v>
      </c>
      <c r="G45" s="43">
        <f ca="1">MIN(-IF(OR(G6=1,G9=1),MIN(G16-10000,1000000-10000)*Input!$D$55,0),0)</f>
        <v>0</v>
      </c>
      <c r="H45" s="43">
        <f ca="1">MIN(-IF(OR(H6=1,H9=1),MIN(H16-10000,1000000-10000)*Input!$D$55,0),0)</f>
        <v>0</v>
      </c>
      <c r="I45" s="43">
        <f ca="1">MIN(-IF(OR(I6=1,I9=1),MIN(I16-10000,1000000-10000)*Input!$D$55,0),0)</f>
        <v>0</v>
      </c>
      <c r="J45" s="43">
        <f ca="1">MIN(-IF(OR(J6=1,J9=1),MIN(J16-10000,1000000-10000)*Input!$D$55,0),0)</f>
        <v>0</v>
      </c>
      <c r="K45" s="43">
        <f ca="1">MIN(-IF(OR(K6=1,K9=1),MIN(K16-10000,1000000-10000)*Input!$D$55,0),0)</f>
        <v>-46880.733944954132</v>
      </c>
      <c r="L45" s="43">
        <f ca="1">MIN(-IF(OR(L6=1,L9=1),MIN(L16-10000,1000000-10000)*Input!$D$55,0),0)</f>
        <v>0</v>
      </c>
      <c r="M45" s="43">
        <f ca="1">MIN(-IF(OR(M6=1,M9=1),MIN(M16-10000,1000000-10000)*Input!$D$55,0),0)</f>
        <v>0</v>
      </c>
      <c r="N45" s="43">
        <f ca="1">MIN(-IF(OR(N6=1,N9=1),MIN(N16-10000,1000000-10000)*Input!$D$55,0),0)</f>
        <v>-46880.733944954132</v>
      </c>
      <c r="O45" s="43">
        <f ca="1">MIN(-IF(OR(O6=1,O9=1),MIN(O16-10000,1000000-10000)*Input!$D$55,0),0)</f>
        <v>0</v>
      </c>
      <c r="P45" s="43">
        <f ca="1">MIN(-IF(OR(P6=1,P9=1),MIN(P16-10000,1000000-10000)*Input!$D$55,0),0)</f>
        <v>0</v>
      </c>
      <c r="Q45" s="43">
        <f ca="1">MIN(-IF(OR(Q6=1,Q9=1),MIN(Q16-10000,1000000-10000)*Input!$D$55,0),0)</f>
        <v>-46880.733944954132</v>
      </c>
      <c r="R45" s="43">
        <f ca="1">MIN(-IF(OR(R6=1,R9=1),MIN(R16-10000,1000000-10000)*Input!$D$55,0),0)</f>
        <v>0</v>
      </c>
      <c r="S45" s="43">
        <f ca="1">MIN(-IF(OR(S6=1,S9=1),MIN(S16-10000,1000000-10000)*Input!$D$55,0),0)</f>
        <v>0</v>
      </c>
      <c r="T45" s="43">
        <f ca="1">MIN(-IF(OR(T6=1,T9=1),MIN(T16-10000,1000000-10000)*Input!$D$55,0),0)</f>
        <v>-46880.733944954132</v>
      </c>
      <c r="U45" s="43">
        <f ca="1">MIN(-IF(OR(U6=1,U9=1),MIN(U16-10000,1000000-10000)*Input!$D$55,0),0)</f>
        <v>0</v>
      </c>
      <c r="V45" s="43">
        <f ca="1">MIN(-IF(OR(V6=1,V9=1),MIN(V16-10000,1000000-10000)*Input!$D$55,0),0)</f>
        <v>0</v>
      </c>
      <c r="W45" s="43">
        <f ca="1">MIN(-IF(OR(W6=1,W9=1),MIN(W16-10000,1000000-10000)*Input!$D$55,0),0)</f>
        <v>-46880.733944954132</v>
      </c>
      <c r="X45" s="43">
        <f ca="1">MIN(-IF(OR(X6=1,X9=1),MIN(X16-10000,1000000-10000)*Input!$D$55,0),0)</f>
        <v>0</v>
      </c>
      <c r="Y45" s="43">
        <f ca="1">MIN(-IF(OR(Y6=1,Y9=1),MIN(Y16-10000,1000000-10000)*Input!$D$55,0),0)</f>
        <v>0</v>
      </c>
      <c r="Z45" s="43">
        <f ca="1">MIN(-IF(OR(Z6=1,Z9=1),MIN(Z16-10000,1000000-10000)*Input!$D$55,0),0)</f>
        <v>-46880.733944954132</v>
      </c>
      <c r="AA45" s="43">
        <f ca="1">MIN(-IF(OR(AA6=1,AA9=1),MIN(AA16-10000,1000000-10000)*Input!$D$55,0),0)</f>
        <v>0</v>
      </c>
      <c r="AB45" s="43">
        <f ca="1">MIN(-IF(OR(AB6=1,AB9=1),MIN(AB16-10000,1000000-10000)*Input!$D$55,0),0)</f>
        <v>0</v>
      </c>
      <c r="AC45" s="43">
        <f ca="1">MIN(-IF(OR(AC6=1,AC9=1),MIN(AC16-10000,1000000-10000)*Input!$D$55,0),0)</f>
        <v>-46880.733944954132</v>
      </c>
      <c r="AD45" s="43">
        <f ca="1">MIN(-IF(OR(AD6=1,AD9=1),MIN(AD16-10000,1000000-10000)*Input!$D$55,0),0)</f>
        <v>0</v>
      </c>
      <c r="AE45" s="43">
        <f ca="1">MIN(-IF(OR(AE6=1,AE9=1),MIN(AE16-10000,1000000-10000)*Input!$D$55,0),0)</f>
        <v>0</v>
      </c>
      <c r="AF45" s="43">
        <f ca="1">MIN(-IF(OR(AF6=1,AF9=1),MIN(AF16-10000,1000000-10000)*Input!$D$55,0),0)</f>
        <v>-46880.733944954132</v>
      </c>
      <c r="AG45" s="43">
        <f ca="1">MIN(-IF(OR(AG6=1,AG9=1),MIN(AG16-10000,1000000-10000)*Input!$D$55,0),0)</f>
        <v>0</v>
      </c>
      <c r="AH45" s="43">
        <f ca="1">MIN(-IF(OR(AH6=1,AH9=1),MIN(AH16-10000,1000000-10000)*Input!$D$55,0),0)</f>
        <v>0</v>
      </c>
      <c r="AI45" s="43">
        <f ca="1">MIN(-IF(OR(AI6=1,AI9=1),MIN(AI16-10000,1000000-10000)*Input!$D$55,0),0)</f>
        <v>-46880.733944954132</v>
      </c>
      <c r="AJ45" s="43">
        <f ca="1">MIN(-IF(OR(AJ6=1,AJ9=1),MIN(AJ16-10000,1000000-10000)*Input!$D$55,0),0)</f>
        <v>0</v>
      </c>
      <c r="AK45" s="43">
        <f ca="1">MIN(-IF(OR(AK6=1,AK9=1),MIN(AK16-10000,1000000-10000)*Input!$D$55,0),0)</f>
        <v>0</v>
      </c>
      <c r="AL45" s="43">
        <f ca="1">MIN(-IF(OR(AL6=1,AL9=1),MIN(AL16-10000,1000000-10000)*Input!$D$55,0),0)</f>
        <v>-46880.733944954132</v>
      </c>
      <c r="AM45" s="43">
        <f ca="1">MIN(-IF(OR(AM6=1,AM9=1),MIN(AM16-10000,1000000-10000)*Input!$D$55,0),0)</f>
        <v>0</v>
      </c>
      <c r="AN45" s="43">
        <f ca="1">MIN(-IF(OR(AN6=1,AN9=1),MIN(AN16-10000,1000000-10000)*Input!$D$55,0),0)</f>
        <v>0</v>
      </c>
      <c r="AO45" s="43">
        <f ca="1">MIN(-IF(OR(AO6=1,AO9=1),MIN(AO16-10000,1000000-10000)*Input!$D$55,0),0)</f>
        <v>-46880.733944954132</v>
      </c>
      <c r="AP45" s="43">
        <f ca="1">MIN(-IF(OR(AP6=1,AP9=1),MIN(AP16-10000,1000000-10000)*Input!$D$55,0),0)</f>
        <v>0</v>
      </c>
      <c r="AQ45" s="43">
        <f ca="1">MIN(-IF(OR(AQ6=1,AQ9=1),MIN(AQ16-10000,1000000-10000)*Input!$D$55,0),0)</f>
        <v>0</v>
      </c>
      <c r="AR45" s="43">
        <f ca="1">MIN(-IF(OR(AR6=1,AR9=1),MIN(AR16-10000,1000000-10000)*Input!$D$55,0),0)</f>
        <v>-46880.733944954132</v>
      </c>
      <c r="AS45" s="43">
        <f ca="1">MIN(-IF(OR(AS6=1,AS9=1),MIN(AS16-10000,1000000-10000)*Input!$D$55,0),0)</f>
        <v>0</v>
      </c>
      <c r="AT45" s="43">
        <f ca="1">MIN(-IF(OR(AT6=1,AT9=1),MIN(AT16-10000,1000000-10000)*Input!$D$55,0),0)</f>
        <v>0</v>
      </c>
      <c r="AU45" s="43">
        <f ca="1">MIN(-IF(OR(AU6=1,AU9=1),MIN(AU16-10000,1000000-10000)*Input!$D$55,0),0)</f>
        <v>-46880.733944954132</v>
      </c>
      <c r="AV45" s="43">
        <f ca="1">MIN(-IF(OR(AV6=1,AV9=1),MIN(AV16-10000,1000000-10000)*Input!$D$55,0),0)</f>
        <v>0</v>
      </c>
      <c r="AW45" s="43">
        <f ca="1">MIN(-IF(OR(AW6=1,AW9=1),MIN(AW16-10000,1000000-10000)*Input!$D$55,0),0)</f>
        <v>0</v>
      </c>
      <c r="AX45" s="43">
        <f ca="1">MIN(-IF(OR(AX6=1,AX9=1),MIN(AX16-10000,1000000-10000)*Input!$D$55,0),0)</f>
        <v>-46880.733944954132</v>
      </c>
      <c r="AY45" s="43">
        <f ca="1">MIN(-IF(OR(AY6=1,AY9=1),MIN(AY16-10000,1000000-10000)*Input!$D$55,0),0)</f>
        <v>0</v>
      </c>
      <c r="AZ45" s="43">
        <f ca="1">MIN(-IF(OR(AZ6=1,AZ9=1),MIN(AZ16-10000,1000000-10000)*Input!$D$55,0),0)</f>
        <v>0</v>
      </c>
      <c r="BA45" s="43">
        <f ca="1">MIN(-IF(OR(BA6=1,BA9=1),MIN(BA16-10000,1000000-10000)*Input!$D$55,0),0)</f>
        <v>-46880.733944954132</v>
      </c>
      <c r="BB45" s="43">
        <f ca="1">MIN(-IF(OR(BB6=1,BB9=1),MIN(BB16-10000,1000000-10000)*Input!$D$55,0),0)</f>
        <v>0</v>
      </c>
      <c r="BC45" s="43">
        <f ca="1">MIN(-IF(OR(BC6=1,BC9=1),MIN(BC16-10000,1000000-10000)*Input!$D$55,0),0)</f>
        <v>0</v>
      </c>
      <c r="BD45" s="43">
        <f ca="1">MIN(-IF(OR(BD6=1,BD9=1),MIN(BD16-10000,1000000-10000)*Input!$D$55,0),0)</f>
        <v>-46880.733944954132</v>
      </c>
      <c r="BE45" s="43">
        <f ca="1">MIN(-IF(OR(BE6=1,BE9=1),MIN(BE16-10000,1000000-10000)*Input!$D$55,0),0)</f>
        <v>0</v>
      </c>
    </row>
    <row r="46" spans="2:57" x14ac:dyDescent="0.2">
      <c r="B46" s="41" t="str">
        <f>+Input!C56</f>
        <v>VCU issuance levy 1,000,0001-2,000,000</v>
      </c>
      <c r="C46" s="41" t="s">
        <v>117</v>
      </c>
      <c r="D46" s="31">
        <f t="shared" ca="1" si="70"/>
        <v>0</v>
      </c>
      <c r="E46" s="42">
        <f ca="1">MIN(-IF(OR(E6=1,E9=1),MIN(E16-1000000,2000000-1000000)*Input!$D$56,0),0)</f>
        <v>0</v>
      </c>
      <c r="F46" s="43">
        <f ca="1">MIN(-IF(OR(F6=1,F9=1),MIN(F16-1000000,2000000-1000000)*Input!$D$56,0),0)</f>
        <v>0</v>
      </c>
      <c r="G46" s="43">
        <f ca="1">MIN(-IF(OR(G6=1,G9=1),MIN(G16-1000000,2000000-1000000)*Input!$D$56,0),0)</f>
        <v>0</v>
      </c>
      <c r="H46" s="43">
        <f ca="1">MIN(-IF(OR(H6=1,H9=1),MIN(H16-1000000,2000000-1000000)*Input!$D$56,0),0)</f>
        <v>0</v>
      </c>
      <c r="I46" s="43">
        <f ca="1">MIN(-IF(OR(I6=1,I9=1),MIN(I16-1000000,2000000-1000000)*Input!$D$56,0),0)</f>
        <v>0</v>
      </c>
      <c r="J46" s="43">
        <f ca="1">MIN(-IF(OR(J6=1,J9=1),MIN(J16-1000000,2000000-1000000)*Input!$D$56,0),0)</f>
        <v>0</v>
      </c>
      <c r="K46" s="43">
        <f ca="1">MIN(-IF(OR(K6=1,K9=1),MIN(K16-1000000,2000000-1000000)*Input!$D$56,0),0)</f>
        <v>0</v>
      </c>
      <c r="L46" s="43">
        <f ca="1">MIN(-IF(OR(L6=1,L9=1),MIN(L16-1000000,2000000-1000000)*Input!$D$56,0),0)</f>
        <v>0</v>
      </c>
      <c r="M46" s="43">
        <f ca="1">MIN(-IF(OR(M6=1,M9=1),MIN(M16-1000000,2000000-1000000)*Input!$D$56,0),0)</f>
        <v>0</v>
      </c>
      <c r="N46" s="43">
        <f ca="1">MIN(-IF(OR(N6=1,N9=1),MIN(N16-1000000,2000000-1000000)*Input!$D$56,0),0)</f>
        <v>0</v>
      </c>
      <c r="O46" s="43">
        <f ca="1">MIN(-IF(OR(O6=1,O9=1),MIN(O16-1000000,2000000-1000000)*Input!$D$56,0),0)</f>
        <v>0</v>
      </c>
      <c r="P46" s="43">
        <f ca="1">MIN(-IF(OR(P6=1,P9=1),MIN(P16-1000000,2000000-1000000)*Input!$D$56,0),0)</f>
        <v>0</v>
      </c>
      <c r="Q46" s="43">
        <f ca="1">MIN(-IF(OR(Q6=1,Q9=1),MIN(Q16-1000000,2000000-1000000)*Input!$D$56,0),0)</f>
        <v>0</v>
      </c>
      <c r="R46" s="43">
        <f ca="1">MIN(-IF(OR(R6=1,R9=1),MIN(R16-1000000,2000000-1000000)*Input!$D$56,0),0)</f>
        <v>0</v>
      </c>
      <c r="S46" s="43">
        <f ca="1">MIN(-IF(OR(S6=1,S9=1),MIN(S16-1000000,2000000-1000000)*Input!$D$56,0),0)</f>
        <v>0</v>
      </c>
      <c r="T46" s="43">
        <f ca="1">MIN(-IF(OR(T6=1,T9=1),MIN(T16-1000000,2000000-1000000)*Input!$D$56,0),0)</f>
        <v>0</v>
      </c>
      <c r="U46" s="43">
        <f ca="1">MIN(-IF(OR(U6=1,U9=1),MIN(U16-1000000,2000000-1000000)*Input!$D$56,0),0)</f>
        <v>0</v>
      </c>
      <c r="V46" s="43">
        <f ca="1">MIN(-IF(OR(V6=1,V9=1),MIN(V16-1000000,2000000-1000000)*Input!$D$56,0),0)</f>
        <v>0</v>
      </c>
      <c r="W46" s="43">
        <f ca="1">MIN(-IF(OR(W6=1,W9=1),MIN(W16-1000000,2000000-1000000)*Input!$D$56,0),0)</f>
        <v>0</v>
      </c>
      <c r="X46" s="43">
        <f ca="1">MIN(-IF(OR(X6=1,X9=1),MIN(X16-1000000,2000000-1000000)*Input!$D$56,0),0)</f>
        <v>0</v>
      </c>
      <c r="Y46" s="43">
        <f ca="1">MIN(-IF(OR(Y6=1,Y9=1),MIN(Y16-1000000,2000000-1000000)*Input!$D$56,0),0)</f>
        <v>0</v>
      </c>
      <c r="Z46" s="43">
        <f ca="1">MIN(-IF(OR(Z6=1,Z9=1),MIN(Z16-1000000,2000000-1000000)*Input!$D$56,0),0)</f>
        <v>0</v>
      </c>
      <c r="AA46" s="43">
        <f ca="1">MIN(-IF(OR(AA6=1,AA9=1),MIN(AA16-1000000,2000000-1000000)*Input!$D$56,0),0)</f>
        <v>0</v>
      </c>
      <c r="AB46" s="43">
        <f ca="1">MIN(-IF(OR(AB6=1,AB9=1),MIN(AB16-1000000,2000000-1000000)*Input!$D$56,0),0)</f>
        <v>0</v>
      </c>
      <c r="AC46" s="43">
        <f ca="1">MIN(-IF(OR(AC6=1,AC9=1),MIN(AC16-1000000,2000000-1000000)*Input!$D$56,0),0)</f>
        <v>0</v>
      </c>
      <c r="AD46" s="43">
        <f ca="1">MIN(-IF(OR(AD6=1,AD9=1),MIN(AD16-1000000,2000000-1000000)*Input!$D$56,0),0)</f>
        <v>0</v>
      </c>
      <c r="AE46" s="43">
        <f ca="1">MIN(-IF(OR(AE6=1,AE9=1),MIN(AE16-1000000,2000000-1000000)*Input!$D$56,0),0)</f>
        <v>0</v>
      </c>
      <c r="AF46" s="43">
        <f ca="1">MIN(-IF(OR(AF6=1,AF9=1),MIN(AF16-1000000,2000000-1000000)*Input!$D$56,0),0)</f>
        <v>0</v>
      </c>
      <c r="AG46" s="43">
        <f ca="1">MIN(-IF(OR(AG6=1,AG9=1),MIN(AG16-1000000,2000000-1000000)*Input!$D$56,0),0)</f>
        <v>0</v>
      </c>
      <c r="AH46" s="43">
        <f ca="1">MIN(-IF(OR(AH6=1,AH9=1),MIN(AH16-1000000,2000000-1000000)*Input!$D$56,0),0)</f>
        <v>0</v>
      </c>
      <c r="AI46" s="43">
        <f ca="1">MIN(-IF(OR(AI6=1,AI9=1),MIN(AI16-1000000,2000000-1000000)*Input!$D$56,0),0)</f>
        <v>0</v>
      </c>
      <c r="AJ46" s="43">
        <f ca="1">MIN(-IF(OR(AJ6=1,AJ9=1),MIN(AJ16-1000000,2000000-1000000)*Input!$D$56,0),0)</f>
        <v>0</v>
      </c>
      <c r="AK46" s="43">
        <f ca="1">MIN(-IF(OR(AK6=1,AK9=1),MIN(AK16-1000000,2000000-1000000)*Input!$D$56,0),0)</f>
        <v>0</v>
      </c>
      <c r="AL46" s="43">
        <f ca="1">MIN(-IF(OR(AL6=1,AL9=1),MIN(AL16-1000000,2000000-1000000)*Input!$D$56,0),0)</f>
        <v>0</v>
      </c>
      <c r="AM46" s="43">
        <f ca="1">MIN(-IF(OR(AM6=1,AM9=1),MIN(AM16-1000000,2000000-1000000)*Input!$D$56,0),0)</f>
        <v>0</v>
      </c>
      <c r="AN46" s="43">
        <f ca="1">MIN(-IF(OR(AN6=1,AN9=1),MIN(AN16-1000000,2000000-1000000)*Input!$D$56,0),0)</f>
        <v>0</v>
      </c>
      <c r="AO46" s="43">
        <f ca="1">MIN(-IF(OR(AO6=1,AO9=1),MIN(AO16-1000000,2000000-1000000)*Input!$D$56,0),0)</f>
        <v>0</v>
      </c>
      <c r="AP46" s="43">
        <f ca="1">MIN(-IF(OR(AP6=1,AP9=1),MIN(AP16-1000000,2000000-1000000)*Input!$D$56,0),0)</f>
        <v>0</v>
      </c>
      <c r="AQ46" s="43">
        <f ca="1">MIN(-IF(OR(AQ6=1,AQ9=1),MIN(AQ16-1000000,2000000-1000000)*Input!$D$56,0),0)</f>
        <v>0</v>
      </c>
      <c r="AR46" s="43">
        <f ca="1">MIN(-IF(OR(AR6=1,AR9=1),MIN(AR16-1000000,2000000-1000000)*Input!$D$56,0),0)</f>
        <v>0</v>
      </c>
      <c r="AS46" s="43">
        <f ca="1">MIN(-IF(OR(AS6=1,AS9=1),MIN(AS16-1000000,2000000-1000000)*Input!$D$56,0),0)</f>
        <v>0</v>
      </c>
      <c r="AT46" s="43">
        <f ca="1">MIN(-IF(OR(AT6=1,AT9=1),MIN(AT16-1000000,2000000-1000000)*Input!$D$56,0),0)</f>
        <v>0</v>
      </c>
      <c r="AU46" s="43">
        <f ca="1">MIN(-IF(OR(AU6=1,AU9=1),MIN(AU16-1000000,2000000-1000000)*Input!$D$56,0),0)</f>
        <v>0</v>
      </c>
      <c r="AV46" s="43">
        <f ca="1">MIN(-IF(OR(AV6=1,AV9=1),MIN(AV16-1000000,2000000-1000000)*Input!$D$56,0),0)</f>
        <v>0</v>
      </c>
      <c r="AW46" s="43">
        <f ca="1">MIN(-IF(OR(AW6=1,AW9=1),MIN(AW16-1000000,2000000-1000000)*Input!$D$56,0),0)</f>
        <v>0</v>
      </c>
      <c r="AX46" s="43">
        <f ca="1">MIN(-IF(OR(AX6=1,AX9=1),MIN(AX16-1000000,2000000-1000000)*Input!$D$56,0),0)</f>
        <v>0</v>
      </c>
      <c r="AY46" s="43">
        <f ca="1">MIN(-IF(OR(AY6=1,AY9=1),MIN(AY16-1000000,2000000-1000000)*Input!$D$56,0),0)</f>
        <v>0</v>
      </c>
      <c r="AZ46" s="43">
        <f ca="1">MIN(-IF(OR(AZ6=1,AZ9=1),MIN(AZ16-1000000,2000000-1000000)*Input!$D$56,0),0)</f>
        <v>0</v>
      </c>
      <c r="BA46" s="43">
        <f ca="1">MIN(-IF(OR(BA6=1,BA9=1),MIN(BA16-1000000,2000000-1000000)*Input!$D$56,0),0)</f>
        <v>0</v>
      </c>
      <c r="BB46" s="43">
        <f ca="1">MIN(-IF(OR(BB6=1,BB9=1),MIN(BB16-1000000,2000000-1000000)*Input!$D$56,0),0)</f>
        <v>0</v>
      </c>
      <c r="BC46" s="43">
        <f ca="1">MIN(-IF(OR(BC6=1,BC9=1),MIN(BC16-1000000,2000000-1000000)*Input!$D$56,0),0)</f>
        <v>0</v>
      </c>
      <c r="BD46" s="43">
        <f ca="1">MIN(-IF(OR(BD6=1,BD9=1),MIN(BD16-1000000,2000000-1000000)*Input!$D$56,0),0)</f>
        <v>0</v>
      </c>
      <c r="BE46" s="43">
        <f ca="1">MIN(-IF(OR(BE6=1,BE9=1),MIN(BE16-1000000,2000000-1000000)*Input!$D$56,0),0)</f>
        <v>0</v>
      </c>
    </row>
    <row r="47" spans="2:57" x14ac:dyDescent="0.2">
      <c r="B47" s="41" t="str">
        <f>+Input!C57</f>
        <v>VCU issuance levy 2,000,0001-4,000,000</v>
      </c>
      <c r="C47" s="41" t="s">
        <v>117</v>
      </c>
      <c r="D47" s="31">
        <f t="shared" ca="1" si="70"/>
        <v>0</v>
      </c>
      <c r="E47" s="42">
        <f ca="1">MIN(-IF(OR(E6=1,E9=1),MIN(E16-2000000,4000000-2000000)*Input!$D$57,0),0)</f>
        <v>0</v>
      </c>
      <c r="F47" s="43">
        <f ca="1">MIN(-IF(OR(F6=1,F9=1),MIN(F16-2000000,4000000-2000000)*Input!$D$57,0),0)</f>
        <v>0</v>
      </c>
      <c r="G47" s="43">
        <f ca="1">MIN(-IF(OR(G6=1,G9=1),MIN(G16-2000000,4000000-2000000)*Input!$D$57,0),0)</f>
        <v>0</v>
      </c>
      <c r="H47" s="43">
        <f ca="1">MIN(-IF(OR(H6=1,H9=1),MIN(H16-2000000,4000000-2000000)*Input!$D$57,0),0)</f>
        <v>0</v>
      </c>
      <c r="I47" s="43">
        <f ca="1">MIN(-IF(OR(I6=1,I9=1),MIN(I16-2000000,4000000-2000000)*Input!$D$57,0),0)</f>
        <v>0</v>
      </c>
      <c r="J47" s="43">
        <f ca="1">MIN(-IF(OR(J6=1,J9=1),MIN(J16-2000000,4000000-2000000)*Input!$D$57,0),0)</f>
        <v>0</v>
      </c>
      <c r="K47" s="43">
        <f ca="1">MIN(-IF(OR(K6=1,K9=1),MIN(K16-2000000,4000000-2000000)*Input!$D$57,0),0)</f>
        <v>0</v>
      </c>
      <c r="L47" s="43">
        <f ca="1">MIN(-IF(OR(L6=1,L9=1),MIN(L16-2000000,4000000-2000000)*Input!$D$57,0),0)</f>
        <v>0</v>
      </c>
      <c r="M47" s="43">
        <f ca="1">MIN(-IF(OR(M6=1,M9=1),MIN(M16-2000000,4000000-2000000)*Input!$D$57,0),0)</f>
        <v>0</v>
      </c>
      <c r="N47" s="43">
        <f ca="1">MIN(-IF(OR(N6=1,N9=1),MIN(N16-2000000,4000000-2000000)*Input!$D$57,0),0)</f>
        <v>0</v>
      </c>
      <c r="O47" s="43">
        <f ca="1">MIN(-IF(OR(O6=1,O9=1),MIN(O16-2000000,4000000-2000000)*Input!$D$57,0),0)</f>
        <v>0</v>
      </c>
      <c r="P47" s="43">
        <f ca="1">MIN(-IF(OR(P6=1,P9=1),MIN(P16-2000000,4000000-2000000)*Input!$D$57,0),0)</f>
        <v>0</v>
      </c>
      <c r="Q47" s="43">
        <f ca="1">MIN(-IF(OR(Q6=1,Q9=1),MIN(Q16-2000000,4000000-2000000)*Input!$D$57,0),0)</f>
        <v>0</v>
      </c>
      <c r="R47" s="43">
        <f ca="1">MIN(-IF(OR(R6=1,R9=1),MIN(R16-2000000,4000000-2000000)*Input!$D$57,0),0)</f>
        <v>0</v>
      </c>
      <c r="S47" s="43">
        <f ca="1">MIN(-IF(OR(S6=1,S9=1),MIN(S16-2000000,4000000-2000000)*Input!$D$57,0),0)</f>
        <v>0</v>
      </c>
      <c r="T47" s="43">
        <f ca="1">MIN(-IF(OR(T6=1,T9=1),MIN(T16-2000000,4000000-2000000)*Input!$D$57,0),0)</f>
        <v>0</v>
      </c>
      <c r="U47" s="43">
        <f ca="1">MIN(-IF(OR(U6=1,U9=1),MIN(U16-2000000,4000000-2000000)*Input!$D$57,0),0)</f>
        <v>0</v>
      </c>
      <c r="V47" s="43">
        <f ca="1">MIN(-IF(OR(V6=1,V9=1),MIN(V16-2000000,4000000-2000000)*Input!$D$57,0),0)</f>
        <v>0</v>
      </c>
      <c r="W47" s="43">
        <f ca="1">MIN(-IF(OR(W6=1,W9=1),MIN(W16-2000000,4000000-2000000)*Input!$D$57,0),0)</f>
        <v>0</v>
      </c>
      <c r="X47" s="43">
        <f ca="1">MIN(-IF(OR(X6=1,X9=1),MIN(X16-2000000,4000000-2000000)*Input!$D$57,0),0)</f>
        <v>0</v>
      </c>
      <c r="Y47" s="43">
        <f ca="1">MIN(-IF(OR(Y6=1,Y9=1),MIN(Y16-2000000,4000000-2000000)*Input!$D$57,0),0)</f>
        <v>0</v>
      </c>
      <c r="Z47" s="43">
        <f ca="1">MIN(-IF(OR(Z6=1,Z9=1),MIN(Z16-2000000,4000000-2000000)*Input!$D$57,0),0)</f>
        <v>0</v>
      </c>
      <c r="AA47" s="43">
        <f ca="1">MIN(-IF(OR(AA6=1,AA9=1),MIN(AA16-2000000,4000000-2000000)*Input!$D$57,0),0)</f>
        <v>0</v>
      </c>
      <c r="AB47" s="43">
        <f ca="1">MIN(-IF(OR(AB6=1,AB9=1),MIN(AB16-2000000,4000000-2000000)*Input!$D$57,0),0)</f>
        <v>0</v>
      </c>
      <c r="AC47" s="43">
        <f ca="1">MIN(-IF(OR(AC6=1,AC9=1),MIN(AC16-2000000,4000000-2000000)*Input!$D$57,0),0)</f>
        <v>0</v>
      </c>
      <c r="AD47" s="43">
        <f ca="1">MIN(-IF(OR(AD6=1,AD9=1),MIN(AD16-2000000,4000000-2000000)*Input!$D$57,0),0)</f>
        <v>0</v>
      </c>
      <c r="AE47" s="43">
        <f ca="1">MIN(-IF(OR(AE6=1,AE9=1),MIN(AE16-2000000,4000000-2000000)*Input!$D$57,0),0)</f>
        <v>0</v>
      </c>
      <c r="AF47" s="43">
        <f ca="1">MIN(-IF(OR(AF6=1,AF9=1),MIN(AF16-2000000,4000000-2000000)*Input!$D$57,0),0)</f>
        <v>0</v>
      </c>
      <c r="AG47" s="43">
        <f ca="1">MIN(-IF(OR(AG6=1,AG9=1),MIN(AG16-2000000,4000000-2000000)*Input!$D$57,0),0)</f>
        <v>0</v>
      </c>
      <c r="AH47" s="43">
        <f ca="1">MIN(-IF(OR(AH6=1,AH9=1),MIN(AH16-2000000,4000000-2000000)*Input!$D$57,0),0)</f>
        <v>0</v>
      </c>
      <c r="AI47" s="43">
        <f ca="1">MIN(-IF(OR(AI6=1,AI9=1),MIN(AI16-2000000,4000000-2000000)*Input!$D$57,0),0)</f>
        <v>0</v>
      </c>
      <c r="AJ47" s="43">
        <f ca="1">MIN(-IF(OR(AJ6=1,AJ9=1),MIN(AJ16-2000000,4000000-2000000)*Input!$D$57,0),0)</f>
        <v>0</v>
      </c>
      <c r="AK47" s="43">
        <f ca="1">MIN(-IF(OR(AK6=1,AK9=1),MIN(AK16-2000000,4000000-2000000)*Input!$D$57,0),0)</f>
        <v>0</v>
      </c>
      <c r="AL47" s="43">
        <f ca="1">MIN(-IF(OR(AL6=1,AL9=1),MIN(AL16-2000000,4000000-2000000)*Input!$D$57,0),0)</f>
        <v>0</v>
      </c>
      <c r="AM47" s="43">
        <f ca="1">MIN(-IF(OR(AM6=1,AM9=1),MIN(AM16-2000000,4000000-2000000)*Input!$D$57,0),0)</f>
        <v>0</v>
      </c>
      <c r="AN47" s="43">
        <f ca="1">MIN(-IF(OR(AN6=1,AN9=1),MIN(AN16-2000000,4000000-2000000)*Input!$D$57,0),0)</f>
        <v>0</v>
      </c>
      <c r="AO47" s="43">
        <f ca="1">MIN(-IF(OR(AO6=1,AO9=1),MIN(AO16-2000000,4000000-2000000)*Input!$D$57,0),0)</f>
        <v>0</v>
      </c>
      <c r="AP47" s="43">
        <f ca="1">MIN(-IF(OR(AP6=1,AP9=1),MIN(AP16-2000000,4000000-2000000)*Input!$D$57,0),0)</f>
        <v>0</v>
      </c>
      <c r="AQ47" s="43">
        <f ca="1">MIN(-IF(OR(AQ6=1,AQ9=1),MIN(AQ16-2000000,4000000-2000000)*Input!$D$57,0),0)</f>
        <v>0</v>
      </c>
      <c r="AR47" s="43">
        <f ca="1">MIN(-IF(OR(AR6=1,AR9=1),MIN(AR16-2000000,4000000-2000000)*Input!$D$57,0),0)</f>
        <v>0</v>
      </c>
      <c r="AS47" s="43">
        <f ca="1">MIN(-IF(OR(AS6=1,AS9=1),MIN(AS16-2000000,4000000-2000000)*Input!$D$57,0),0)</f>
        <v>0</v>
      </c>
      <c r="AT47" s="43">
        <f ca="1">MIN(-IF(OR(AT6=1,AT9=1),MIN(AT16-2000000,4000000-2000000)*Input!$D$57,0),0)</f>
        <v>0</v>
      </c>
      <c r="AU47" s="43">
        <f ca="1">MIN(-IF(OR(AU6=1,AU9=1),MIN(AU16-2000000,4000000-2000000)*Input!$D$57,0),0)</f>
        <v>0</v>
      </c>
      <c r="AV47" s="43">
        <f ca="1">MIN(-IF(OR(AV6=1,AV9=1),MIN(AV16-2000000,4000000-2000000)*Input!$D$57,0),0)</f>
        <v>0</v>
      </c>
      <c r="AW47" s="43">
        <f ca="1">MIN(-IF(OR(AW6=1,AW9=1),MIN(AW16-2000000,4000000-2000000)*Input!$D$57,0),0)</f>
        <v>0</v>
      </c>
      <c r="AX47" s="43">
        <f ca="1">MIN(-IF(OR(AX6=1,AX9=1),MIN(AX16-2000000,4000000-2000000)*Input!$D$57,0),0)</f>
        <v>0</v>
      </c>
      <c r="AY47" s="43">
        <f ca="1">MIN(-IF(OR(AY6=1,AY9=1),MIN(AY16-2000000,4000000-2000000)*Input!$D$57,0),0)</f>
        <v>0</v>
      </c>
      <c r="AZ47" s="43">
        <f ca="1">MIN(-IF(OR(AZ6=1,AZ9=1),MIN(AZ16-2000000,4000000-2000000)*Input!$D$57,0),0)</f>
        <v>0</v>
      </c>
      <c r="BA47" s="43">
        <f ca="1">MIN(-IF(OR(BA6=1,BA9=1),MIN(BA16-2000000,4000000-2000000)*Input!$D$57,0),0)</f>
        <v>0</v>
      </c>
      <c r="BB47" s="43">
        <f ca="1">MIN(-IF(OR(BB6=1,BB9=1),MIN(BB16-2000000,4000000-2000000)*Input!$D$57,0),0)</f>
        <v>0</v>
      </c>
      <c r="BC47" s="43">
        <f ca="1">MIN(-IF(OR(BC6=1,BC9=1),MIN(BC16-2000000,4000000-2000000)*Input!$D$57,0),0)</f>
        <v>0</v>
      </c>
      <c r="BD47" s="43">
        <f ca="1">MIN(-IF(OR(BD6=1,BD9=1),MIN(BD16-2000000,4000000-2000000)*Input!$D$57,0),0)</f>
        <v>0</v>
      </c>
      <c r="BE47" s="43">
        <f ca="1">MIN(-IF(OR(BE6=1,BE9=1),MIN(BE16-2000000,4000000-2000000)*Input!$D$57,0),0)</f>
        <v>0</v>
      </c>
    </row>
    <row r="48" spans="2:57" x14ac:dyDescent="0.2">
      <c r="B48" s="41" t="str">
        <f>+Input!C58</f>
        <v>VCU issuance levy 4,000,0001-6,000,000</v>
      </c>
      <c r="C48" s="41" t="s">
        <v>117</v>
      </c>
      <c r="D48" s="31">
        <f t="shared" ca="1" si="70"/>
        <v>0</v>
      </c>
      <c r="E48" s="42">
        <f ca="1">MIN(-IF(OR(E6=1,E9=1),MIN(E16-4000000,6000000-4000000)*Input!$D$58,0),0)</f>
        <v>0</v>
      </c>
      <c r="F48" s="43">
        <f ca="1">MIN(-IF(OR(F6=1,F9=1),MIN(F16-4000000,6000000-4000000)*Input!$D$58,0),0)</f>
        <v>0</v>
      </c>
      <c r="G48" s="43">
        <f ca="1">MIN(-IF(OR(G6=1,G9=1),MIN(G16-4000000,6000000-4000000)*Input!$D$58,0),0)</f>
        <v>0</v>
      </c>
      <c r="H48" s="43">
        <f ca="1">MIN(-IF(OR(H6=1,H9=1),MIN(H16-4000000,6000000-4000000)*Input!$D$58,0),0)</f>
        <v>0</v>
      </c>
      <c r="I48" s="43">
        <f ca="1">MIN(-IF(OR(I6=1,I9=1),MIN(I16-4000000,6000000-4000000)*Input!$D$58,0),0)</f>
        <v>0</v>
      </c>
      <c r="J48" s="43">
        <f ca="1">MIN(-IF(OR(J6=1,J9=1),MIN(J16-4000000,6000000-4000000)*Input!$D$58,0),0)</f>
        <v>0</v>
      </c>
      <c r="K48" s="43">
        <f ca="1">MIN(-IF(OR(K6=1,K9=1),MIN(K16-4000000,6000000-4000000)*Input!$D$58,0),0)</f>
        <v>0</v>
      </c>
      <c r="L48" s="43">
        <f ca="1">MIN(-IF(OR(L6=1,L9=1),MIN(L16-4000000,6000000-4000000)*Input!$D$58,0),0)</f>
        <v>0</v>
      </c>
      <c r="M48" s="43">
        <f ca="1">MIN(-IF(OR(M6=1,M9=1),MIN(M16-4000000,6000000-4000000)*Input!$D$58,0),0)</f>
        <v>0</v>
      </c>
      <c r="N48" s="43">
        <f ca="1">MIN(-IF(OR(N6=1,N9=1),MIN(N16-4000000,6000000-4000000)*Input!$D$58,0),0)</f>
        <v>0</v>
      </c>
      <c r="O48" s="43">
        <f ca="1">MIN(-IF(OR(O6=1,O9=1),MIN(O16-4000000,6000000-4000000)*Input!$D$58,0),0)</f>
        <v>0</v>
      </c>
      <c r="P48" s="43">
        <f ca="1">MIN(-IF(OR(P6=1,P9=1),MIN(P16-4000000,6000000-4000000)*Input!$D$58,0),0)</f>
        <v>0</v>
      </c>
      <c r="Q48" s="43">
        <f ca="1">MIN(-IF(OR(Q6=1,Q9=1),MIN(Q16-4000000,6000000-4000000)*Input!$D$58,0),0)</f>
        <v>0</v>
      </c>
      <c r="R48" s="43">
        <f ca="1">MIN(-IF(OR(R6=1,R9=1),MIN(R16-4000000,6000000-4000000)*Input!$D$58,0),0)</f>
        <v>0</v>
      </c>
      <c r="S48" s="43">
        <f ca="1">MIN(-IF(OR(S6=1,S9=1),MIN(S16-4000000,6000000-4000000)*Input!$D$58,0),0)</f>
        <v>0</v>
      </c>
      <c r="T48" s="43">
        <f ca="1">MIN(-IF(OR(T6=1,T9=1),MIN(T16-4000000,6000000-4000000)*Input!$D$58,0),0)</f>
        <v>0</v>
      </c>
      <c r="U48" s="43">
        <f ca="1">MIN(-IF(OR(U6=1,U9=1),MIN(U16-4000000,6000000-4000000)*Input!$D$58,0),0)</f>
        <v>0</v>
      </c>
      <c r="V48" s="43">
        <f ca="1">MIN(-IF(OR(V6=1,V9=1),MIN(V16-4000000,6000000-4000000)*Input!$D$58,0),0)</f>
        <v>0</v>
      </c>
      <c r="W48" s="43">
        <f ca="1">MIN(-IF(OR(W6=1,W9=1),MIN(W16-4000000,6000000-4000000)*Input!$D$58,0),0)</f>
        <v>0</v>
      </c>
      <c r="X48" s="43">
        <f ca="1">MIN(-IF(OR(X6=1,X9=1),MIN(X16-4000000,6000000-4000000)*Input!$D$58,0),0)</f>
        <v>0</v>
      </c>
      <c r="Y48" s="43">
        <f ca="1">MIN(-IF(OR(Y6=1,Y9=1),MIN(Y16-4000000,6000000-4000000)*Input!$D$58,0),0)</f>
        <v>0</v>
      </c>
      <c r="Z48" s="43">
        <f ca="1">MIN(-IF(OR(Z6=1,Z9=1),MIN(Z16-4000000,6000000-4000000)*Input!$D$58,0),0)</f>
        <v>0</v>
      </c>
      <c r="AA48" s="43">
        <f ca="1">MIN(-IF(OR(AA6=1,AA9=1),MIN(AA16-4000000,6000000-4000000)*Input!$D$58,0),0)</f>
        <v>0</v>
      </c>
      <c r="AB48" s="43">
        <f ca="1">MIN(-IF(OR(AB6=1,AB9=1),MIN(AB16-4000000,6000000-4000000)*Input!$D$58,0),0)</f>
        <v>0</v>
      </c>
      <c r="AC48" s="43">
        <f ca="1">MIN(-IF(OR(AC6=1,AC9=1),MIN(AC16-4000000,6000000-4000000)*Input!$D$58,0),0)</f>
        <v>0</v>
      </c>
      <c r="AD48" s="43">
        <f ca="1">MIN(-IF(OR(AD6=1,AD9=1),MIN(AD16-4000000,6000000-4000000)*Input!$D$58,0),0)</f>
        <v>0</v>
      </c>
      <c r="AE48" s="43">
        <f ca="1">MIN(-IF(OR(AE6=1,AE9=1),MIN(AE16-4000000,6000000-4000000)*Input!$D$58,0),0)</f>
        <v>0</v>
      </c>
      <c r="AF48" s="43">
        <f ca="1">MIN(-IF(OR(AF6=1,AF9=1),MIN(AF16-4000000,6000000-4000000)*Input!$D$58,0),0)</f>
        <v>0</v>
      </c>
      <c r="AG48" s="43">
        <f ca="1">MIN(-IF(OR(AG6=1,AG9=1),MIN(AG16-4000000,6000000-4000000)*Input!$D$58,0),0)</f>
        <v>0</v>
      </c>
      <c r="AH48" s="43">
        <f ca="1">MIN(-IF(OR(AH6=1,AH9=1),MIN(AH16-4000000,6000000-4000000)*Input!$D$58,0),0)</f>
        <v>0</v>
      </c>
      <c r="AI48" s="43">
        <f ca="1">MIN(-IF(OR(AI6=1,AI9=1),MIN(AI16-4000000,6000000-4000000)*Input!$D$58,0),0)</f>
        <v>0</v>
      </c>
      <c r="AJ48" s="43">
        <f ca="1">MIN(-IF(OR(AJ6=1,AJ9=1),MIN(AJ16-4000000,6000000-4000000)*Input!$D$58,0),0)</f>
        <v>0</v>
      </c>
      <c r="AK48" s="43">
        <f ca="1">MIN(-IF(OR(AK6=1,AK9=1),MIN(AK16-4000000,6000000-4000000)*Input!$D$58,0),0)</f>
        <v>0</v>
      </c>
      <c r="AL48" s="43">
        <f ca="1">MIN(-IF(OR(AL6=1,AL9=1),MIN(AL16-4000000,6000000-4000000)*Input!$D$58,0),0)</f>
        <v>0</v>
      </c>
      <c r="AM48" s="43">
        <f ca="1">MIN(-IF(OR(AM6=1,AM9=1),MIN(AM16-4000000,6000000-4000000)*Input!$D$58,0),0)</f>
        <v>0</v>
      </c>
      <c r="AN48" s="43">
        <f ca="1">MIN(-IF(OR(AN6=1,AN9=1),MIN(AN16-4000000,6000000-4000000)*Input!$D$58,0),0)</f>
        <v>0</v>
      </c>
      <c r="AO48" s="43">
        <f ca="1">MIN(-IF(OR(AO6=1,AO9=1),MIN(AO16-4000000,6000000-4000000)*Input!$D$58,0),0)</f>
        <v>0</v>
      </c>
      <c r="AP48" s="43">
        <f ca="1">MIN(-IF(OR(AP6=1,AP9=1),MIN(AP16-4000000,6000000-4000000)*Input!$D$58,0),0)</f>
        <v>0</v>
      </c>
      <c r="AQ48" s="43">
        <f ca="1">MIN(-IF(OR(AQ6=1,AQ9=1),MIN(AQ16-4000000,6000000-4000000)*Input!$D$58,0),0)</f>
        <v>0</v>
      </c>
      <c r="AR48" s="43">
        <f ca="1">MIN(-IF(OR(AR6=1,AR9=1),MIN(AR16-4000000,6000000-4000000)*Input!$D$58,0),0)</f>
        <v>0</v>
      </c>
      <c r="AS48" s="43">
        <f ca="1">MIN(-IF(OR(AS6=1,AS9=1),MIN(AS16-4000000,6000000-4000000)*Input!$D$58,0),0)</f>
        <v>0</v>
      </c>
      <c r="AT48" s="43">
        <f ca="1">MIN(-IF(OR(AT6=1,AT9=1),MIN(AT16-4000000,6000000-4000000)*Input!$D$58,0),0)</f>
        <v>0</v>
      </c>
      <c r="AU48" s="43">
        <f ca="1">MIN(-IF(OR(AU6=1,AU9=1),MIN(AU16-4000000,6000000-4000000)*Input!$D$58,0),0)</f>
        <v>0</v>
      </c>
      <c r="AV48" s="43">
        <f ca="1">MIN(-IF(OR(AV6=1,AV9=1),MIN(AV16-4000000,6000000-4000000)*Input!$D$58,0),0)</f>
        <v>0</v>
      </c>
      <c r="AW48" s="43">
        <f ca="1">MIN(-IF(OR(AW6=1,AW9=1),MIN(AW16-4000000,6000000-4000000)*Input!$D$58,0),0)</f>
        <v>0</v>
      </c>
      <c r="AX48" s="43">
        <f ca="1">MIN(-IF(OR(AX6=1,AX9=1),MIN(AX16-4000000,6000000-4000000)*Input!$D$58,0),0)</f>
        <v>0</v>
      </c>
      <c r="AY48" s="43">
        <f ca="1">MIN(-IF(OR(AY6=1,AY9=1),MIN(AY16-4000000,6000000-4000000)*Input!$D$58,0),0)</f>
        <v>0</v>
      </c>
      <c r="AZ48" s="43">
        <f ca="1">MIN(-IF(OR(AZ6=1,AZ9=1),MIN(AZ16-4000000,6000000-4000000)*Input!$D$58,0),0)</f>
        <v>0</v>
      </c>
      <c r="BA48" s="43">
        <f ca="1">MIN(-IF(OR(BA6=1,BA9=1),MIN(BA16-4000000,6000000-4000000)*Input!$D$58,0),0)</f>
        <v>0</v>
      </c>
      <c r="BB48" s="43">
        <f ca="1">MIN(-IF(OR(BB6=1,BB9=1),MIN(BB16-4000000,6000000-4000000)*Input!$D$58,0),0)</f>
        <v>0</v>
      </c>
      <c r="BC48" s="43">
        <f ca="1">MIN(-IF(OR(BC6=1,BC9=1),MIN(BC16-4000000,6000000-4000000)*Input!$D$58,0),0)</f>
        <v>0</v>
      </c>
      <c r="BD48" s="43">
        <f ca="1">MIN(-IF(OR(BD6=1,BD9=1),MIN(BD16-4000000,6000000-4000000)*Input!$D$58,0),0)</f>
        <v>0</v>
      </c>
      <c r="BE48" s="43">
        <f ca="1">MIN(-IF(OR(BE6=1,BE9=1),MIN(BE16-4000000,6000000-4000000)*Input!$D$58,0),0)</f>
        <v>0</v>
      </c>
    </row>
    <row r="49" spans="1:57" x14ac:dyDescent="0.2">
      <c r="B49" s="41" t="str">
        <f>+Input!C59</f>
        <v>VCU issuance levy 6,000,0001-8,000,000</v>
      </c>
      <c r="C49" s="41" t="s">
        <v>117</v>
      </c>
      <c r="D49" s="31">
        <f t="shared" ca="1" si="70"/>
        <v>0</v>
      </c>
      <c r="E49" s="42">
        <f ca="1">MIN(-IF(OR(E6=1,E9=1),MIN(E16-6000000,8000000-6000000)*Input!$D$59,0),0)</f>
        <v>0</v>
      </c>
      <c r="F49" s="43">
        <f ca="1">MIN(-IF(OR(F6=1,F9=1),MIN(F16-6000000,8000000-6000000)*Input!$D$59,0),0)</f>
        <v>0</v>
      </c>
      <c r="G49" s="43">
        <f ca="1">MIN(-IF(OR(G6=1,G9=1),MIN(G16-6000000,8000000-6000000)*Input!$D$59,0),0)</f>
        <v>0</v>
      </c>
      <c r="H49" s="43">
        <f ca="1">MIN(-IF(OR(H6=1,H9=1),MIN(H16-6000000,8000000-6000000)*Input!$D$59,0),0)</f>
        <v>0</v>
      </c>
      <c r="I49" s="43">
        <f ca="1">MIN(-IF(OR(I6=1,I9=1),MIN(I16-6000000,8000000-6000000)*Input!$D$59,0),0)</f>
        <v>0</v>
      </c>
      <c r="J49" s="43">
        <f ca="1">MIN(-IF(OR(J6=1,J9=1),MIN(J16-6000000,8000000-6000000)*Input!$D$59,0),0)</f>
        <v>0</v>
      </c>
      <c r="K49" s="43">
        <f ca="1">MIN(-IF(OR(K6=1,K9=1),MIN(K16-6000000,8000000-6000000)*Input!$D$59,0),0)</f>
        <v>0</v>
      </c>
      <c r="L49" s="43">
        <f ca="1">MIN(-IF(OR(L6=1,L9=1),MIN(L16-6000000,8000000-6000000)*Input!$D$59,0),0)</f>
        <v>0</v>
      </c>
      <c r="M49" s="43">
        <f ca="1">MIN(-IF(OR(M6=1,M9=1),MIN(M16-6000000,8000000-6000000)*Input!$D$59,0),0)</f>
        <v>0</v>
      </c>
      <c r="N49" s="43">
        <f ca="1">MIN(-IF(OR(N6=1,N9=1),MIN(N16-6000000,8000000-6000000)*Input!$D$59,0),0)</f>
        <v>0</v>
      </c>
      <c r="O49" s="43">
        <f ca="1">MIN(-IF(OR(O6=1,O9=1),MIN(O16-6000000,8000000-6000000)*Input!$D$59,0),0)</f>
        <v>0</v>
      </c>
      <c r="P49" s="43">
        <f ca="1">MIN(-IF(OR(P6=1,P9=1),MIN(P16-6000000,8000000-6000000)*Input!$D$59,0),0)</f>
        <v>0</v>
      </c>
      <c r="Q49" s="43">
        <f ca="1">MIN(-IF(OR(Q6=1,Q9=1),MIN(Q16-6000000,8000000-6000000)*Input!$D$59,0),0)</f>
        <v>0</v>
      </c>
      <c r="R49" s="43">
        <f ca="1">MIN(-IF(OR(R6=1,R9=1),MIN(R16-6000000,8000000-6000000)*Input!$D$59,0),0)</f>
        <v>0</v>
      </c>
      <c r="S49" s="43">
        <f ca="1">MIN(-IF(OR(S6=1,S9=1),MIN(S16-6000000,8000000-6000000)*Input!$D$59,0),0)</f>
        <v>0</v>
      </c>
      <c r="T49" s="43">
        <f ca="1">MIN(-IF(OR(T6=1,T9=1),MIN(T16-6000000,8000000-6000000)*Input!$D$59,0),0)</f>
        <v>0</v>
      </c>
      <c r="U49" s="43">
        <f ca="1">MIN(-IF(OR(U6=1,U9=1),MIN(U16-6000000,8000000-6000000)*Input!$D$59,0),0)</f>
        <v>0</v>
      </c>
      <c r="V49" s="43">
        <f ca="1">MIN(-IF(OR(V6=1,V9=1),MIN(V16-6000000,8000000-6000000)*Input!$D$59,0),0)</f>
        <v>0</v>
      </c>
      <c r="W49" s="43">
        <f ca="1">MIN(-IF(OR(W6=1,W9=1),MIN(W16-6000000,8000000-6000000)*Input!$D$59,0),0)</f>
        <v>0</v>
      </c>
      <c r="X49" s="43">
        <f ca="1">MIN(-IF(OR(X6=1,X9=1),MIN(X16-6000000,8000000-6000000)*Input!$D$59,0),0)</f>
        <v>0</v>
      </c>
      <c r="Y49" s="43">
        <f ca="1">MIN(-IF(OR(Y6=1,Y9=1),MIN(Y16-6000000,8000000-6000000)*Input!$D$59,0),0)</f>
        <v>0</v>
      </c>
      <c r="Z49" s="43">
        <f ca="1">MIN(-IF(OR(Z6=1,Z9=1),MIN(Z16-6000000,8000000-6000000)*Input!$D$59,0),0)</f>
        <v>0</v>
      </c>
      <c r="AA49" s="43">
        <f ca="1">MIN(-IF(OR(AA6=1,AA9=1),MIN(AA16-6000000,8000000-6000000)*Input!$D$59,0),0)</f>
        <v>0</v>
      </c>
      <c r="AB49" s="43">
        <f ca="1">MIN(-IF(OR(AB6=1,AB9=1),MIN(AB16-6000000,8000000-6000000)*Input!$D$59,0),0)</f>
        <v>0</v>
      </c>
      <c r="AC49" s="43">
        <f ca="1">MIN(-IF(OR(AC6=1,AC9=1),MIN(AC16-6000000,8000000-6000000)*Input!$D$59,0),0)</f>
        <v>0</v>
      </c>
      <c r="AD49" s="43">
        <f ca="1">MIN(-IF(OR(AD6=1,AD9=1),MIN(AD16-6000000,8000000-6000000)*Input!$D$59,0),0)</f>
        <v>0</v>
      </c>
      <c r="AE49" s="43">
        <f ca="1">MIN(-IF(OR(AE6=1,AE9=1),MIN(AE16-6000000,8000000-6000000)*Input!$D$59,0),0)</f>
        <v>0</v>
      </c>
      <c r="AF49" s="43">
        <f ca="1">MIN(-IF(OR(AF6=1,AF9=1),MIN(AF16-6000000,8000000-6000000)*Input!$D$59,0),0)</f>
        <v>0</v>
      </c>
      <c r="AG49" s="43">
        <f ca="1">MIN(-IF(OR(AG6=1,AG9=1),MIN(AG16-6000000,8000000-6000000)*Input!$D$59,0),0)</f>
        <v>0</v>
      </c>
      <c r="AH49" s="43">
        <f ca="1">MIN(-IF(OR(AH6=1,AH9=1),MIN(AH16-6000000,8000000-6000000)*Input!$D$59,0),0)</f>
        <v>0</v>
      </c>
      <c r="AI49" s="43">
        <f ca="1">MIN(-IF(OR(AI6=1,AI9=1),MIN(AI16-6000000,8000000-6000000)*Input!$D$59,0),0)</f>
        <v>0</v>
      </c>
      <c r="AJ49" s="43">
        <f ca="1">MIN(-IF(OR(AJ6=1,AJ9=1),MIN(AJ16-6000000,8000000-6000000)*Input!$D$59,0),0)</f>
        <v>0</v>
      </c>
      <c r="AK49" s="43">
        <f ca="1">MIN(-IF(OR(AK6=1,AK9=1),MIN(AK16-6000000,8000000-6000000)*Input!$D$59,0),0)</f>
        <v>0</v>
      </c>
      <c r="AL49" s="43">
        <f ca="1">MIN(-IF(OR(AL6=1,AL9=1),MIN(AL16-6000000,8000000-6000000)*Input!$D$59,0),0)</f>
        <v>0</v>
      </c>
      <c r="AM49" s="43">
        <f ca="1">MIN(-IF(OR(AM6=1,AM9=1),MIN(AM16-6000000,8000000-6000000)*Input!$D$59,0),0)</f>
        <v>0</v>
      </c>
      <c r="AN49" s="43">
        <f ca="1">MIN(-IF(OR(AN6=1,AN9=1),MIN(AN16-6000000,8000000-6000000)*Input!$D$59,0),0)</f>
        <v>0</v>
      </c>
      <c r="AO49" s="43">
        <f ca="1">MIN(-IF(OR(AO6=1,AO9=1),MIN(AO16-6000000,8000000-6000000)*Input!$D$59,0),0)</f>
        <v>0</v>
      </c>
      <c r="AP49" s="43">
        <f ca="1">MIN(-IF(OR(AP6=1,AP9=1),MIN(AP16-6000000,8000000-6000000)*Input!$D$59,0),0)</f>
        <v>0</v>
      </c>
      <c r="AQ49" s="43">
        <f ca="1">MIN(-IF(OR(AQ6=1,AQ9=1),MIN(AQ16-6000000,8000000-6000000)*Input!$D$59,0),0)</f>
        <v>0</v>
      </c>
      <c r="AR49" s="43">
        <f ca="1">MIN(-IF(OR(AR6=1,AR9=1),MIN(AR16-6000000,8000000-6000000)*Input!$D$59,0),0)</f>
        <v>0</v>
      </c>
      <c r="AS49" s="43">
        <f ca="1">MIN(-IF(OR(AS6=1,AS9=1),MIN(AS16-6000000,8000000-6000000)*Input!$D$59,0),0)</f>
        <v>0</v>
      </c>
      <c r="AT49" s="43">
        <f ca="1">MIN(-IF(OR(AT6=1,AT9=1),MIN(AT16-6000000,8000000-6000000)*Input!$D$59,0),0)</f>
        <v>0</v>
      </c>
      <c r="AU49" s="43">
        <f ca="1">MIN(-IF(OR(AU6=1,AU9=1),MIN(AU16-6000000,8000000-6000000)*Input!$D$59,0),0)</f>
        <v>0</v>
      </c>
      <c r="AV49" s="43">
        <f ca="1">MIN(-IF(OR(AV6=1,AV9=1),MIN(AV16-6000000,8000000-6000000)*Input!$D$59,0),0)</f>
        <v>0</v>
      </c>
      <c r="AW49" s="43">
        <f ca="1">MIN(-IF(OR(AW6=1,AW9=1),MIN(AW16-6000000,8000000-6000000)*Input!$D$59,0),0)</f>
        <v>0</v>
      </c>
      <c r="AX49" s="43">
        <f ca="1">MIN(-IF(OR(AX6=1,AX9=1),MIN(AX16-6000000,8000000-6000000)*Input!$D$59,0),0)</f>
        <v>0</v>
      </c>
      <c r="AY49" s="43">
        <f ca="1">MIN(-IF(OR(AY6=1,AY9=1),MIN(AY16-6000000,8000000-6000000)*Input!$D$59,0),0)</f>
        <v>0</v>
      </c>
      <c r="AZ49" s="43">
        <f ca="1">MIN(-IF(OR(AZ6=1,AZ9=1),MIN(AZ16-6000000,8000000-6000000)*Input!$D$59,0),0)</f>
        <v>0</v>
      </c>
      <c r="BA49" s="43">
        <f ca="1">MIN(-IF(OR(BA6=1,BA9=1),MIN(BA16-6000000,8000000-6000000)*Input!$D$59,0),0)</f>
        <v>0</v>
      </c>
      <c r="BB49" s="43">
        <f ca="1">MIN(-IF(OR(BB6=1,BB9=1),MIN(BB16-6000000,8000000-6000000)*Input!$D$59,0),0)</f>
        <v>0</v>
      </c>
      <c r="BC49" s="43">
        <f ca="1">MIN(-IF(OR(BC6=1,BC9=1),MIN(BC16-6000000,8000000-6000000)*Input!$D$59,0),0)</f>
        <v>0</v>
      </c>
      <c r="BD49" s="43">
        <f ca="1">MIN(-IF(OR(BD6=1,BD9=1),MIN(BD16-6000000,8000000-6000000)*Input!$D$59,0),0)</f>
        <v>0</v>
      </c>
      <c r="BE49" s="43">
        <f ca="1">MIN(-IF(OR(BE6=1,BE9=1),MIN(BE16-6000000,8000000-6000000)*Input!$D$59,0),0)</f>
        <v>0</v>
      </c>
    </row>
    <row r="50" spans="1:57" x14ac:dyDescent="0.2">
      <c r="B50" s="41" t="str">
        <f>+Input!C60</f>
        <v>VCU issuance levy 8,000,0001-10,000,000</v>
      </c>
      <c r="C50" s="41" t="s">
        <v>117</v>
      </c>
      <c r="D50" s="31">
        <f t="shared" ca="1" si="70"/>
        <v>0</v>
      </c>
      <c r="E50" s="42">
        <f ca="1">MIN(-IF(OR(E6=1,E9=1),MIN(E16-8000000,10000000-8000000)*Input!$D$60,0),0)</f>
        <v>0</v>
      </c>
      <c r="F50" s="43">
        <f ca="1">MIN(-IF(OR(F6=1,F9=1),MIN(F16-8000000,10000000-8000000)*Input!$D$60,0),0)</f>
        <v>0</v>
      </c>
      <c r="G50" s="43">
        <f ca="1">MIN(-IF(OR(G6=1,G9=1),MIN(G16-8000000,10000000-8000000)*Input!$D$60,0),0)</f>
        <v>0</v>
      </c>
      <c r="H50" s="43">
        <f ca="1">MIN(-IF(OR(H6=1,H9=1),MIN(H16-8000000,10000000-8000000)*Input!$D$60,0),0)</f>
        <v>0</v>
      </c>
      <c r="I50" s="43">
        <f ca="1">MIN(-IF(OR(I6=1,I9=1),MIN(I16-8000000,10000000-8000000)*Input!$D$60,0),0)</f>
        <v>0</v>
      </c>
      <c r="J50" s="43">
        <f ca="1">MIN(-IF(OR(J6=1,J9=1),MIN(J16-8000000,10000000-8000000)*Input!$D$60,0),0)</f>
        <v>0</v>
      </c>
      <c r="K50" s="43">
        <f ca="1">MIN(-IF(OR(K6=1,K9=1),MIN(K16-8000000,10000000-8000000)*Input!$D$60,0),0)</f>
        <v>0</v>
      </c>
      <c r="L50" s="43">
        <f ca="1">MIN(-IF(OR(L6=1,L9=1),MIN(L16-8000000,10000000-8000000)*Input!$D$60,0),0)</f>
        <v>0</v>
      </c>
      <c r="M50" s="43">
        <f ca="1">MIN(-IF(OR(M6=1,M9=1),MIN(M16-8000000,10000000-8000000)*Input!$D$60,0),0)</f>
        <v>0</v>
      </c>
      <c r="N50" s="43">
        <f ca="1">MIN(-IF(OR(N6=1,N9=1),MIN(N16-8000000,10000000-8000000)*Input!$D$60,0),0)</f>
        <v>0</v>
      </c>
      <c r="O50" s="43">
        <f ca="1">MIN(-IF(OR(O6=1,O9=1),MIN(O16-8000000,10000000-8000000)*Input!$D$60,0),0)</f>
        <v>0</v>
      </c>
      <c r="P50" s="43">
        <f ca="1">MIN(-IF(OR(P6=1,P9=1),MIN(P16-8000000,10000000-8000000)*Input!$D$60,0),0)</f>
        <v>0</v>
      </c>
      <c r="Q50" s="43">
        <f ca="1">MIN(-IF(OR(Q6=1,Q9=1),MIN(Q16-8000000,10000000-8000000)*Input!$D$60,0),0)</f>
        <v>0</v>
      </c>
      <c r="R50" s="43">
        <f ca="1">MIN(-IF(OR(R6=1,R9=1),MIN(R16-8000000,10000000-8000000)*Input!$D$60,0),0)</f>
        <v>0</v>
      </c>
      <c r="S50" s="43">
        <f ca="1">MIN(-IF(OR(S6=1,S9=1),MIN(S16-8000000,10000000-8000000)*Input!$D$60,0),0)</f>
        <v>0</v>
      </c>
      <c r="T50" s="43">
        <f ca="1">MIN(-IF(OR(T6=1,T9=1),MIN(T16-8000000,10000000-8000000)*Input!$D$60,0),0)</f>
        <v>0</v>
      </c>
      <c r="U50" s="43">
        <f ca="1">MIN(-IF(OR(U6=1,U9=1),MIN(U16-8000000,10000000-8000000)*Input!$D$60,0),0)</f>
        <v>0</v>
      </c>
      <c r="V50" s="43">
        <f ca="1">MIN(-IF(OR(V6=1,V9=1),MIN(V16-8000000,10000000-8000000)*Input!$D$60,0),0)</f>
        <v>0</v>
      </c>
      <c r="W50" s="43">
        <f ca="1">MIN(-IF(OR(W6=1,W9=1),MIN(W16-8000000,10000000-8000000)*Input!$D$60,0),0)</f>
        <v>0</v>
      </c>
      <c r="X50" s="43">
        <f ca="1">MIN(-IF(OR(X6=1,X9=1),MIN(X16-8000000,10000000-8000000)*Input!$D$60,0),0)</f>
        <v>0</v>
      </c>
      <c r="Y50" s="43">
        <f ca="1">MIN(-IF(OR(Y6=1,Y9=1),MIN(Y16-8000000,10000000-8000000)*Input!$D$60,0),0)</f>
        <v>0</v>
      </c>
      <c r="Z50" s="43">
        <f ca="1">MIN(-IF(OR(Z6=1,Z9=1),MIN(Z16-8000000,10000000-8000000)*Input!$D$60,0),0)</f>
        <v>0</v>
      </c>
      <c r="AA50" s="43">
        <f ca="1">MIN(-IF(OR(AA6=1,AA9=1),MIN(AA16-8000000,10000000-8000000)*Input!$D$60,0),0)</f>
        <v>0</v>
      </c>
      <c r="AB50" s="43">
        <f ca="1">MIN(-IF(OR(AB6=1,AB9=1),MIN(AB16-8000000,10000000-8000000)*Input!$D$60,0),0)</f>
        <v>0</v>
      </c>
      <c r="AC50" s="43">
        <f ca="1">MIN(-IF(OR(AC6=1,AC9=1),MIN(AC16-8000000,10000000-8000000)*Input!$D$60,0),0)</f>
        <v>0</v>
      </c>
      <c r="AD50" s="43">
        <f ca="1">MIN(-IF(OR(AD6=1,AD9=1),MIN(AD16-8000000,10000000-8000000)*Input!$D$60,0),0)</f>
        <v>0</v>
      </c>
      <c r="AE50" s="43">
        <f ca="1">MIN(-IF(OR(AE6=1,AE9=1),MIN(AE16-8000000,10000000-8000000)*Input!$D$60,0),0)</f>
        <v>0</v>
      </c>
      <c r="AF50" s="43">
        <f ca="1">MIN(-IF(OR(AF6=1,AF9=1),MIN(AF16-8000000,10000000-8000000)*Input!$D$60,0),0)</f>
        <v>0</v>
      </c>
      <c r="AG50" s="43">
        <f ca="1">MIN(-IF(OR(AG6=1,AG9=1),MIN(AG16-8000000,10000000-8000000)*Input!$D$60,0),0)</f>
        <v>0</v>
      </c>
      <c r="AH50" s="43">
        <f ca="1">MIN(-IF(OR(AH6=1,AH9=1),MIN(AH16-8000000,10000000-8000000)*Input!$D$60,0),0)</f>
        <v>0</v>
      </c>
      <c r="AI50" s="43">
        <f ca="1">MIN(-IF(OR(AI6=1,AI9=1),MIN(AI16-8000000,10000000-8000000)*Input!$D$60,0),0)</f>
        <v>0</v>
      </c>
      <c r="AJ50" s="43">
        <f ca="1">MIN(-IF(OR(AJ6=1,AJ9=1),MIN(AJ16-8000000,10000000-8000000)*Input!$D$60,0),0)</f>
        <v>0</v>
      </c>
      <c r="AK50" s="43">
        <f ca="1">MIN(-IF(OR(AK6=1,AK9=1),MIN(AK16-8000000,10000000-8000000)*Input!$D$60,0),0)</f>
        <v>0</v>
      </c>
      <c r="AL50" s="43">
        <f ca="1">MIN(-IF(OR(AL6=1,AL9=1),MIN(AL16-8000000,10000000-8000000)*Input!$D$60,0),0)</f>
        <v>0</v>
      </c>
      <c r="AM50" s="43">
        <f ca="1">MIN(-IF(OR(AM6=1,AM9=1),MIN(AM16-8000000,10000000-8000000)*Input!$D$60,0),0)</f>
        <v>0</v>
      </c>
      <c r="AN50" s="43">
        <f ca="1">MIN(-IF(OR(AN6=1,AN9=1),MIN(AN16-8000000,10000000-8000000)*Input!$D$60,0),0)</f>
        <v>0</v>
      </c>
      <c r="AO50" s="43">
        <f ca="1">MIN(-IF(OR(AO6=1,AO9=1),MIN(AO16-8000000,10000000-8000000)*Input!$D$60,0),0)</f>
        <v>0</v>
      </c>
      <c r="AP50" s="43">
        <f ca="1">MIN(-IF(OR(AP6=1,AP9=1),MIN(AP16-8000000,10000000-8000000)*Input!$D$60,0),0)</f>
        <v>0</v>
      </c>
      <c r="AQ50" s="43">
        <f ca="1">MIN(-IF(OR(AQ6=1,AQ9=1),MIN(AQ16-8000000,10000000-8000000)*Input!$D$60,0),0)</f>
        <v>0</v>
      </c>
      <c r="AR50" s="43">
        <f ca="1">MIN(-IF(OR(AR6=1,AR9=1),MIN(AR16-8000000,10000000-8000000)*Input!$D$60,0),0)</f>
        <v>0</v>
      </c>
      <c r="AS50" s="43">
        <f ca="1">MIN(-IF(OR(AS6=1,AS9=1),MIN(AS16-8000000,10000000-8000000)*Input!$D$60,0),0)</f>
        <v>0</v>
      </c>
      <c r="AT50" s="43">
        <f ca="1">MIN(-IF(OR(AT6=1,AT9=1),MIN(AT16-8000000,10000000-8000000)*Input!$D$60,0),0)</f>
        <v>0</v>
      </c>
      <c r="AU50" s="43">
        <f ca="1">MIN(-IF(OR(AU6=1,AU9=1),MIN(AU16-8000000,10000000-8000000)*Input!$D$60,0),0)</f>
        <v>0</v>
      </c>
      <c r="AV50" s="43">
        <f ca="1">MIN(-IF(OR(AV6=1,AV9=1),MIN(AV16-8000000,10000000-8000000)*Input!$D$60,0),0)</f>
        <v>0</v>
      </c>
      <c r="AW50" s="43">
        <f ca="1">MIN(-IF(OR(AW6=1,AW9=1),MIN(AW16-8000000,10000000-8000000)*Input!$D$60,0),0)</f>
        <v>0</v>
      </c>
      <c r="AX50" s="43">
        <f ca="1">MIN(-IF(OR(AX6=1,AX9=1),MIN(AX16-8000000,10000000-8000000)*Input!$D$60,0),0)</f>
        <v>0</v>
      </c>
      <c r="AY50" s="43">
        <f ca="1">MIN(-IF(OR(AY6=1,AY9=1),MIN(AY16-8000000,10000000-8000000)*Input!$D$60,0),0)</f>
        <v>0</v>
      </c>
      <c r="AZ50" s="43">
        <f ca="1">MIN(-IF(OR(AZ6=1,AZ9=1),MIN(AZ16-8000000,10000000-8000000)*Input!$D$60,0),0)</f>
        <v>0</v>
      </c>
      <c r="BA50" s="43">
        <f ca="1">MIN(-IF(OR(BA6=1,BA9=1),MIN(BA16-8000000,10000000-8000000)*Input!$D$60,0),0)</f>
        <v>0</v>
      </c>
      <c r="BB50" s="43">
        <f ca="1">MIN(-IF(OR(BB6=1,BB9=1),MIN(BB16-8000000,10000000-8000000)*Input!$D$60,0),0)</f>
        <v>0</v>
      </c>
      <c r="BC50" s="43">
        <f ca="1">MIN(-IF(OR(BC6=1,BC9=1),MIN(BC16-8000000,10000000-8000000)*Input!$D$60,0),0)</f>
        <v>0</v>
      </c>
      <c r="BD50" s="43">
        <f ca="1">MIN(-IF(OR(BD6=1,BD9=1),MIN(BD16-8000000,10000000-8000000)*Input!$D$60,0),0)</f>
        <v>0</v>
      </c>
      <c r="BE50" s="43">
        <f ca="1">MIN(-IF(OR(BE6=1,BE9=1),MIN(BE16-8000000,10000000-8000000)*Input!$D$60,0),0)</f>
        <v>0</v>
      </c>
    </row>
    <row r="51" spans="1:57" x14ac:dyDescent="0.2">
      <c r="B51" s="41" t="str">
        <f>+Input!C61</f>
        <v>VCU issuance levy &gt;10,000,000</v>
      </c>
      <c r="C51" s="41" t="s">
        <v>117</v>
      </c>
      <c r="D51" s="31">
        <f t="shared" ca="1" si="70"/>
        <v>0</v>
      </c>
      <c r="E51" s="42">
        <f ca="1">MIN(-IF(OR(E6=1,E9=1),(E16-10000000)*Input!$D$61,0),0)</f>
        <v>0</v>
      </c>
      <c r="F51" s="43">
        <f ca="1">MIN(-IF(OR(F6=1,F9=1),(F16-10000000)*Input!$D$61,0),0)</f>
        <v>0</v>
      </c>
      <c r="G51" s="43">
        <f ca="1">MIN(-IF(OR(G6=1,G9=1),(G16-10000000)*Input!$D$61,0),0)</f>
        <v>0</v>
      </c>
      <c r="H51" s="43">
        <f ca="1">MIN(-IF(OR(H6=1,H9=1),(H16-10000000)*Input!$D$61,0),0)</f>
        <v>0</v>
      </c>
      <c r="I51" s="43">
        <f ca="1">MIN(-IF(OR(I6=1,I9=1),(I16-10000000)*Input!$D$61,0),0)</f>
        <v>0</v>
      </c>
      <c r="J51" s="43">
        <f ca="1">MIN(-IF(OR(J6=1,J9=1),(J16-10000000)*Input!$D$61,0),0)</f>
        <v>0</v>
      </c>
      <c r="K51" s="43">
        <f ca="1">MIN(-IF(OR(K6=1,K9=1),(K16-10000000)*Input!$D$61,0),0)</f>
        <v>0</v>
      </c>
      <c r="L51" s="43">
        <f ca="1">MIN(-IF(OR(L6=1,L9=1),(L16-10000000)*Input!$D$61,0),0)</f>
        <v>0</v>
      </c>
      <c r="M51" s="43">
        <f ca="1">MIN(-IF(OR(M6=1,M9=1),(M16-10000000)*Input!$D$61,0),0)</f>
        <v>0</v>
      </c>
      <c r="N51" s="43">
        <f ca="1">MIN(-IF(OR(N6=1,N9=1),(N16-10000000)*Input!$D$61,0),0)</f>
        <v>0</v>
      </c>
      <c r="O51" s="43">
        <f ca="1">MIN(-IF(OR(O6=1,O9=1),(O16-10000000)*Input!$D$61,0),0)</f>
        <v>0</v>
      </c>
      <c r="P51" s="43">
        <f ca="1">MIN(-IF(OR(P6=1,P9=1),(P16-10000000)*Input!$D$61,0),0)</f>
        <v>0</v>
      </c>
      <c r="Q51" s="43">
        <f ca="1">MIN(-IF(OR(Q6=1,Q9=1),(Q16-10000000)*Input!$D$61,0),0)</f>
        <v>0</v>
      </c>
      <c r="R51" s="43">
        <f ca="1">MIN(-IF(OR(R6=1,R9=1),(R16-10000000)*Input!$D$61,0),0)</f>
        <v>0</v>
      </c>
      <c r="S51" s="43">
        <f ca="1">MIN(-IF(OR(S6=1,S9=1),(S16-10000000)*Input!$D$61,0),0)</f>
        <v>0</v>
      </c>
      <c r="T51" s="43">
        <f ca="1">MIN(-IF(OR(T6=1,T9=1),(T16-10000000)*Input!$D$61,0),0)</f>
        <v>0</v>
      </c>
      <c r="U51" s="43">
        <f ca="1">MIN(-IF(OR(U6=1,U9=1),(U16-10000000)*Input!$D$61,0),0)</f>
        <v>0</v>
      </c>
      <c r="V51" s="43">
        <f ca="1">MIN(-IF(OR(V6=1,V9=1),(V16-10000000)*Input!$D$61,0),0)</f>
        <v>0</v>
      </c>
      <c r="W51" s="43">
        <f ca="1">MIN(-IF(OR(W6=1,W9=1),(W16-10000000)*Input!$D$61,0),0)</f>
        <v>0</v>
      </c>
      <c r="X51" s="43">
        <f ca="1">MIN(-IF(OR(X6=1,X9=1),(X16-10000000)*Input!$D$61,0),0)</f>
        <v>0</v>
      </c>
      <c r="Y51" s="43">
        <f ca="1">MIN(-IF(OR(Y6=1,Y9=1),(Y16-10000000)*Input!$D$61,0),0)</f>
        <v>0</v>
      </c>
      <c r="Z51" s="43">
        <f ca="1">MIN(-IF(OR(Z6=1,Z9=1),(Z16-10000000)*Input!$D$61,0),0)</f>
        <v>0</v>
      </c>
      <c r="AA51" s="43">
        <f ca="1">MIN(-IF(OR(AA6=1,AA9=1),(AA16-10000000)*Input!$D$61,0),0)</f>
        <v>0</v>
      </c>
      <c r="AB51" s="43">
        <f ca="1">MIN(-IF(OR(AB6=1,AB9=1),(AB16-10000000)*Input!$D$61,0),0)</f>
        <v>0</v>
      </c>
      <c r="AC51" s="43">
        <f ca="1">MIN(-IF(OR(AC6=1,AC9=1),(AC16-10000000)*Input!$D$61,0),0)</f>
        <v>0</v>
      </c>
      <c r="AD51" s="43">
        <f ca="1">MIN(-IF(OR(AD6=1,AD9=1),(AD16-10000000)*Input!$D$61,0),0)</f>
        <v>0</v>
      </c>
      <c r="AE51" s="43">
        <f ca="1">MIN(-IF(OR(AE6=1,AE9=1),(AE16-10000000)*Input!$D$61,0),0)</f>
        <v>0</v>
      </c>
      <c r="AF51" s="43">
        <f ca="1">MIN(-IF(OR(AF6=1,AF9=1),(AF16-10000000)*Input!$D$61,0),0)</f>
        <v>0</v>
      </c>
      <c r="AG51" s="43">
        <f ca="1">MIN(-IF(OR(AG6=1,AG9=1),(AG16-10000000)*Input!$D$61,0),0)</f>
        <v>0</v>
      </c>
      <c r="AH51" s="43">
        <f ca="1">MIN(-IF(OR(AH6=1,AH9=1),(AH16-10000000)*Input!$D$61,0),0)</f>
        <v>0</v>
      </c>
      <c r="AI51" s="43">
        <f ca="1">MIN(-IF(OR(AI6=1,AI9=1),(AI16-10000000)*Input!$D$61,0),0)</f>
        <v>0</v>
      </c>
      <c r="AJ51" s="43">
        <f ca="1">MIN(-IF(OR(AJ6=1,AJ9=1),(AJ16-10000000)*Input!$D$61,0),0)</f>
        <v>0</v>
      </c>
      <c r="AK51" s="43">
        <f ca="1">MIN(-IF(OR(AK6=1,AK9=1),(AK16-10000000)*Input!$D$61,0),0)</f>
        <v>0</v>
      </c>
      <c r="AL51" s="43">
        <f ca="1">MIN(-IF(OR(AL6=1,AL9=1),(AL16-10000000)*Input!$D$61,0),0)</f>
        <v>0</v>
      </c>
      <c r="AM51" s="43">
        <f ca="1">MIN(-IF(OR(AM6=1,AM9=1),(AM16-10000000)*Input!$D$61,0),0)</f>
        <v>0</v>
      </c>
      <c r="AN51" s="43">
        <f ca="1">MIN(-IF(OR(AN6=1,AN9=1),(AN16-10000000)*Input!$D$61,0),0)</f>
        <v>0</v>
      </c>
      <c r="AO51" s="43">
        <f ca="1">MIN(-IF(OR(AO6=1,AO9=1),(AO16-10000000)*Input!$D$61,0),0)</f>
        <v>0</v>
      </c>
      <c r="AP51" s="43">
        <f ca="1">MIN(-IF(OR(AP6=1,AP9=1),(AP16-10000000)*Input!$D$61,0),0)</f>
        <v>0</v>
      </c>
      <c r="AQ51" s="43">
        <f ca="1">MIN(-IF(OR(AQ6=1,AQ9=1),(AQ16-10000000)*Input!$D$61,0),0)</f>
        <v>0</v>
      </c>
      <c r="AR51" s="43">
        <f ca="1">MIN(-IF(OR(AR6=1,AR9=1),(AR16-10000000)*Input!$D$61,0),0)</f>
        <v>0</v>
      </c>
      <c r="AS51" s="43">
        <f ca="1">MIN(-IF(OR(AS6=1,AS9=1),(AS16-10000000)*Input!$D$61,0),0)</f>
        <v>0</v>
      </c>
      <c r="AT51" s="43">
        <f ca="1">MIN(-IF(OR(AT6=1,AT9=1),(AT16-10000000)*Input!$D$61,0),0)</f>
        <v>0</v>
      </c>
      <c r="AU51" s="43">
        <f ca="1">MIN(-IF(OR(AU6=1,AU9=1),(AU16-10000000)*Input!$D$61,0),0)</f>
        <v>0</v>
      </c>
      <c r="AV51" s="43">
        <f ca="1">MIN(-IF(OR(AV6=1,AV9=1),(AV16-10000000)*Input!$D$61,0),0)</f>
        <v>0</v>
      </c>
      <c r="AW51" s="43">
        <f ca="1">MIN(-IF(OR(AW6=1,AW9=1),(AW16-10000000)*Input!$D$61,0),0)</f>
        <v>0</v>
      </c>
      <c r="AX51" s="43">
        <f ca="1">MIN(-IF(OR(AX6=1,AX9=1),(AX16-10000000)*Input!$D$61,0),0)</f>
        <v>0</v>
      </c>
      <c r="AY51" s="43">
        <f ca="1">MIN(-IF(OR(AY6=1,AY9=1),(AY16-10000000)*Input!$D$61,0),0)</f>
        <v>0</v>
      </c>
      <c r="AZ51" s="43">
        <f ca="1">MIN(-IF(OR(AZ6=1,AZ9=1),(AZ16-10000000)*Input!$D$61,0),0)</f>
        <v>0</v>
      </c>
      <c r="BA51" s="43">
        <f ca="1">MIN(-IF(OR(BA6=1,BA9=1),(BA16-10000000)*Input!$D$61,0),0)</f>
        <v>0</v>
      </c>
      <c r="BB51" s="43">
        <f ca="1">MIN(-IF(OR(BB6=1,BB9=1),(BB16-10000000)*Input!$D$61,0),0)</f>
        <v>0</v>
      </c>
      <c r="BC51" s="43">
        <f ca="1">MIN(-IF(OR(BC6=1,BC9=1),(BC16-10000000)*Input!$D$61,0),0)</f>
        <v>0</v>
      </c>
      <c r="BD51" s="43">
        <f ca="1">MIN(-IF(OR(BD6=1,BD9=1),(BD16-10000000)*Input!$D$61,0),0)</f>
        <v>0</v>
      </c>
      <c r="BE51" s="43">
        <f ca="1">MIN(-IF(OR(BE6=1,BE9=1),(BE16-10000000)*Input!$D$61,0),0)</f>
        <v>0</v>
      </c>
    </row>
    <row r="52" spans="1:57" x14ac:dyDescent="0.2">
      <c r="B52" s="25" t="s">
        <v>128</v>
      </c>
      <c r="C52" s="25"/>
      <c r="D52" s="31">
        <f t="shared" ca="1" si="70"/>
        <v>-11467.889908256797</v>
      </c>
      <c r="E52" s="27"/>
      <c r="F52" s="26">
        <f t="shared" ref="F52:G52" ca="1" si="101">-(-SUM(E44:E51)+E43)+E52-F42</f>
        <v>0</v>
      </c>
      <c r="G52" s="26">
        <f t="shared" ca="1" si="101"/>
        <v>0</v>
      </c>
      <c r="H52" s="26">
        <f ca="1">-(-SUM(G44:G51)+G43)+G52-H42</f>
        <v>0</v>
      </c>
      <c r="I52" s="26">
        <f t="shared" ref="I52:AA52" ca="1" si="102">-(-SUM(H44:H51)+H43)+H52+I42</f>
        <v>0</v>
      </c>
      <c r="J52" s="26">
        <f t="shared" ca="1" si="102"/>
        <v>0</v>
      </c>
      <c r="K52" s="26">
        <f t="shared" ca="1" si="102"/>
        <v>-11467.889908256881</v>
      </c>
      <c r="L52" s="26">
        <f t="shared" ca="1" si="102"/>
        <v>1.8189894035458565E-12</v>
      </c>
      <c r="M52" s="26">
        <f t="shared" ca="1" si="102"/>
        <v>1.8189894035458565E-12</v>
      </c>
      <c r="N52" s="26">
        <f t="shared" ca="1" si="102"/>
        <v>1.8189894035458565E-12</v>
      </c>
      <c r="O52" s="26">
        <f t="shared" ca="1" si="102"/>
        <v>1.8189894035458565E-12</v>
      </c>
      <c r="P52" s="26">
        <f t="shared" ca="1" si="102"/>
        <v>1.8189894035458565E-12</v>
      </c>
      <c r="Q52" s="26">
        <f t="shared" ca="1" si="102"/>
        <v>1.8189894035458565E-12</v>
      </c>
      <c r="R52" s="26">
        <f t="shared" ca="1" si="102"/>
        <v>1.8189894035458565E-12</v>
      </c>
      <c r="S52" s="26">
        <f t="shared" ca="1" si="102"/>
        <v>1.8189894035458565E-12</v>
      </c>
      <c r="T52" s="26">
        <f t="shared" ca="1" si="102"/>
        <v>1.8189894035458565E-12</v>
      </c>
      <c r="U52" s="26">
        <f t="shared" ca="1" si="102"/>
        <v>1.8189894035458565E-12</v>
      </c>
      <c r="V52" s="26">
        <f t="shared" ca="1" si="102"/>
        <v>1.8189894035458565E-12</v>
      </c>
      <c r="W52" s="26">
        <f t="shared" ca="1" si="102"/>
        <v>1.8189894035458565E-12</v>
      </c>
      <c r="X52" s="26">
        <f t="shared" ca="1" si="102"/>
        <v>1.8189894035458565E-12</v>
      </c>
      <c r="Y52" s="26">
        <f t="shared" ca="1" si="102"/>
        <v>1.8189894035458565E-12</v>
      </c>
      <c r="Z52" s="26">
        <f t="shared" ca="1" si="102"/>
        <v>1.8189894035458565E-12</v>
      </c>
      <c r="AA52" s="26">
        <f t="shared" ca="1" si="102"/>
        <v>1.8189894035458565E-12</v>
      </c>
      <c r="AB52" s="26">
        <f t="shared" ref="AB52:AD52" ca="1" si="103">-(-SUM(AA44:AA51)+AA43)+AA52+AB42</f>
        <v>1.8189894035458565E-12</v>
      </c>
      <c r="AC52" s="26">
        <f t="shared" ca="1" si="103"/>
        <v>1.8189894035458565E-12</v>
      </c>
      <c r="AD52" s="26">
        <f t="shared" ca="1" si="103"/>
        <v>1.8189894035458565E-12</v>
      </c>
      <c r="AE52" s="26">
        <f t="shared" ref="AE52" ca="1" si="104">-(-SUM(AD44:AD51)+AD43)+AD52+AE42</f>
        <v>1.8189894035458565E-12</v>
      </c>
      <c r="AF52" s="26">
        <f t="shared" ref="AF52" ca="1" si="105">-(-SUM(AE44:AE51)+AE43)+AE52+AF42</f>
        <v>1.8189894035458565E-12</v>
      </c>
      <c r="AG52" s="26">
        <f t="shared" ref="AG52" ca="1" si="106">-(-SUM(AF44:AF51)+AF43)+AF52+AG42</f>
        <v>1.8189894035458565E-12</v>
      </c>
      <c r="AH52" s="26">
        <f t="shared" ref="AH52" ca="1" si="107">-(-SUM(AG44:AG51)+AG43)+AG52+AH42</f>
        <v>1.8189894035458565E-12</v>
      </c>
      <c r="AI52" s="26">
        <f t="shared" ref="AI52" ca="1" si="108">-(-SUM(AH44:AH51)+AH43)+AH52+AI42</f>
        <v>1.8189894035458565E-12</v>
      </c>
      <c r="AJ52" s="26">
        <f t="shared" ref="AJ52" ca="1" si="109">-(-SUM(AI44:AI51)+AI43)+AI52+AJ42</f>
        <v>1.8189894035458565E-12</v>
      </c>
      <c r="AK52" s="26">
        <f t="shared" ref="AK52" ca="1" si="110">-(-SUM(AJ44:AJ51)+AJ43)+AJ52+AK42</f>
        <v>1.8189894035458565E-12</v>
      </c>
      <c r="AL52" s="26">
        <f t="shared" ref="AL52" ca="1" si="111">-(-SUM(AK44:AK51)+AK43)+AK52+AL42</f>
        <v>1.8189894035458565E-12</v>
      </c>
      <c r="AM52" s="26">
        <f t="shared" ref="AM52" ca="1" si="112">-(-SUM(AL44:AL51)+AL43)+AL52+AM42</f>
        <v>1.8189894035458565E-12</v>
      </c>
      <c r="AN52" s="26">
        <f t="shared" ref="AN52" ca="1" si="113">-(-SUM(AM44:AM51)+AM43)+AM52+AN42</f>
        <v>1.8189894035458565E-12</v>
      </c>
      <c r="AO52" s="26">
        <f t="shared" ref="AO52" ca="1" si="114">-(-SUM(AN44:AN51)+AN43)+AN52+AO42</f>
        <v>1.8189894035458565E-12</v>
      </c>
      <c r="AP52" s="26">
        <f t="shared" ref="AP52" ca="1" si="115">-(-SUM(AO44:AO51)+AO43)+AO52+AP42</f>
        <v>1.8189894035458565E-12</v>
      </c>
      <c r="AQ52" s="26">
        <f t="shared" ref="AQ52" ca="1" si="116">-(-SUM(AP44:AP51)+AP43)+AP52+AQ42</f>
        <v>1.8189894035458565E-12</v>
      </c>
      <c r="AR52" s="26">
        <f t="shared" ref="AR52" ca="1" si="117">-(-SUM(AQ44:AQ51)+AQ43)+AQ52+AR42</f>
        <v>1.8189894035458565E-12</v>
      </c>
      <c r="AS52" s="26">
        <f t="shared" ref="AS52" ca="1" si="118">-(-SUM(AR44:AR51)+AR43)+AR52+AS42</f>
        <v>1.8189894035458565E-12</v>
      </c>
      <c r="AT52" s="26">
        <f t="shared" ref="AT52" ca="1" si="119">-(-SUM(AS44:AS51)+AS43)+AS52+AT42</f>
        <v>1.8189894035458565E-12</v>
      </c>
      <c r="AU52" s="26">
        <f t="shared" ref="AU52" ca="1" si="120">-(-SUM(AT44:AT51)+AT43)+AT52+AU42</f>
        <v>1.8189894035458565E-12</v>
      </c>
      <c r="AV52" s="26">
        <f t="shared" ref="AV52" ca="1" si="121">-(-SUM(AU44:AU51)+AU43)+AU52+AV42</f>
        <v>1.8189894035458565E-12</v>
      </c>
      <c r="AW52" s="26">
        <f t="shared" ref="AW52" ca="1" si="122">-(-SUM(AV44:AV51)+AV43)+AV52+AW42</f>
        <v>1.8189894035458565E-12</v>
      </c>
      <c r="AX52" s="26">
        <f t="shared" ref="AX52" ca="1" si="123">-(-SUM(AW44:AW51)+AW43)+AW52+AX42</f>
        <v>1.8189894035458565E-12</v>
      </c>
      <c r="AY52" s="26">
        <f t="shared" ref="AY52" ca="1" si="124">-(-SUM(AX44:AX51)+AX43)+AX52+AY42</f>
        <v>1.8189894035458565E-12</v>
      </c>
      <c r="AZ52" s="26">
        <f t="shared" ref="AZ52" ca="1" si="125">-(-SUM(AY44:AY51)+AY43)+AY52+AZ42</f>
        <v>1.8189894035458565E-12</v>
      </c>
      <c r="BA52" s="26">
        <f t="shared" ref="BA52" ca="1" si="126">-(-SUM(AZ44:AZ51)+AZ43)+AZ52+BA42</f>
        <v>1.8189894035458565E-12</v>
      </c>
      <c r="BB52" s="26">
        <f t="shared" ref="BB52" ca="1" si="127">-(-SUM(BA44:BA51)+BA43)+BA52+BB42</f>
        <v>1.8189894035458565E-12</v>
      </c>
      <c r="BC52" s="26">
        <f t="shared" ref="BC52" ca="1" si="128">-(-SUM(BB44:BB51)+BB43)+BB52+BC42</f>
        <v>1.8189894035458565E-12</v>
      </c>
      <c r="BD52" s="26">
        <f t="shared" ref="BD52" ca="1" si="129">-(-SUM(BC44:BC51)+BC43)+BC52+BD42</f>
        <v>1.8189894035458565E-12</v>
      </c>
      <c r="BE52" s="26">
        <f t="shared" ref="BE52" ca="1" si="130">-(-SUM(BD44:BD51)+BD43)+BD52+BE42</f>
        <v>1.8189894035458565E-12</v>
      </c>
    </row>
    <row r="53" spans="1:57" x14ac:dyDescent="0.2">
      <c r="B53" s="37" t="s">
        <v>129</v>
      </c>
      <c r="C53" s="37"/>
      <c r="D53" s="38">
        <f t="shared" ca="1" si="70"/>
        <v>0</v>
      </c>
      <c r="E53" s="39">
        <f ca="1">+SUM(E54:E56)</f>
        <v>0</v>
      </c>
      <c r="F53" s="40">
        <f t="shared" ref="F53:AA53" ca="1" si="131">+SUM(F54:F56)</f>
        <v>0</v>
      </c>
      <c r="G53" s="40">
        <f t="shared" ca="1" si="131"/>
        <v>0</v>
      </c>
      <c r="H53" s="40">
        <f t="shared" ca="1" si="131"/>
        <v>0</v>
      </c>
      <c r="I53" s="40">
        <f t="shared" ca="1" si="131"/>
        <v>0</v>
      </c>
      <c r="J53" s="40">
        <f t="shared" ca="1" si="131"/>
        <v>0</v>
      </c>
      <c r="K53" s="40">
        <f t="shared" ca="1" si="131"/>
        <v>0</v>
      </c>
      <c r="L53" s="40">
        <f t="shared" ca="1" si="131"/>
        <v>0</v>
      </c>
      <c r="M53" s="40">
        <f t="shared" ca="1" si="131"/>
        <v>0</v>
      </c>
      <c r="N53" s="40">
        <f t="shared" ca="1" si="131"/>
        <v>0</v>
      </c>
      <c r="O53" s="40">
        <f t="shared" ca="1" si="131"/>
        <v>0</v>
      </c>
      <c r="P53" s="40">
        <f t="shared" ca="1" si="131"/>
        <v>0</v>
      </c>
      <c r="Q53" s="40">
        <f t="shared" ca="1" si="131"/>
        <v>0</v>
      </c>
      <c r="R53" s="40">
        <f t="shared" ca="1" si="131"/>
        <v>0</v>
      </c>
      <c r="S53" s="40">
        <f t="shared" ca="1" si="131"/>
        <v>0</v>
      </c>
      <c r="T53" s="40">
        <f t="shared" ca="1" si="131"/>
        <v>0</v>
      </c>
      <c r="U53" s="40">
        <f t="shared" ca="1" si="131"/>
        <v>0</v>
      </c>
      <c r="V53" s="40">
        <f t="shared" ca="1" si="131"/>
        <v>0</v>
      </c>
      <c r="W53" s="40">
        <f t="shared" ca="1" si="131"/>
        <v>0</v>
      </c>
      <c r="X53" s="40">
        <f t="shared" ca="1" si="131"/>
        <v>0</v>
      </c>
      <c r="Y53" s="40">
        <f t="shared" ca="1" si="131"/>
        <v>0</v>
      </c>
      <c r="Z53" s="40">
        <f t="shared" ca="1" si="131"/>
        <v>0</v>
      </c>
      <c r="AA53" s="40">
        <f t="shared" ca="1" si="131"/>
        <v>0</v>
      </c>
      <c r="AB53" s="40">
        <f t="shared" ref="AB53" ca="1" si="132">+SUM(AB54:AB56)</f>
        <v>0</v>
      </c>
      <c r="AC53" s="40">
        <f t="shared" ref="AC53:AD53" ca="1" si="133">+SUM(AC54:AC56)</f>
        <v>0</v>
      </c>
      <c r="AD53" s="40">
        <f t="shared" ca="1" si="133"/>
        <v>0</v>
      </c>
      <c r="AE53" s="40">
        <f t="shared" ref="AE53:BE53" ca="1" si="134">+SUM(AE54:AE56)</f>
        <v>0</v>
      </c>
      <c r="AF53" s="40">
        <f t="shared" ca="1" si="134"/>
        <v>0</v>
      </c>
      <c r="AG53" s="40">
        <f t="shared" ca="1" si="134"/>
        <v>0</v>
      </c>
      <c r="AH53" s="40">
        <f t="shared" ca="1" si="134"/>
        <v>0</v>
      </c>
      <c r="AI53" s="40">
        <f t="shared" ca="1" si="134"/>
        <v>0</v>
      </c>
      <c r="AJ53" s="40">
        <f t="shared" ca="1" si="134"/>
        <v>0</v>
      </c>
      <c r="AK53" s="40">
        <f t="shared" ca="1" si="134"/>
        <v>0</v>
      </c>
      <c r="AL53" s="40">
        <f t="shared" ca="1" si="134"/>
        <v>0</v>
      </c>
      <c r="AM53" s="40">
        <f t="shared" ca="1" si="134"/>
        <v>0</v>
      </c>
      <c r="AN53" s="40">
        <f t="shared" ca="1" si="134"/>
        <v>0</v>
      </c>
      <c r="AO53" s="40">
        <f t="shared" ca="1" si="134"/>
        <v>0</v>
      </c>
      <c r="AP53" s="40">
        <f t="shared" ca="1" si="134"/>
        <v>0</v>
      </c>
      <c r="AQ53" s="40">
        <f t="shared" ca="1" si="134"/>
        <v>0</v>
      </c>
      <c r="AR53" s="40">
        <f t="shared" ca="1" si="134"/>
        <v>0</v>
      </c>
      <c r="AS53" s="40">
        <f t="shared" ca="1" si="134"/>
        <v>0</v>
      </c>
      <c r="AT53" s="40">
        <f t="shared" ca="1" si="134"/>
        <v>0</v>
      </c>
      <c r="AU53" s="40">
        <f t="shared" ca="1" si="134"/>
        <v>0</v>
      </c>
      <c r="AV53" s="40">
        <f t="shared" ca="1" si="134"/>
        <v>0</v>
      </c>
      <c r="AW53" s="40">
        <f t="shared" ca="1" si="134"/>
        <v>0</v>
      </c>
      <c r="AX53" s="40">
        <f t="shared" ca="1" si="134"/>
        <v>0</v>
      </c>
      <c r="AY53" s="40">
        <f t="shared" ca="1" si="134"/>
        <v>0</v>
      </c>
      <c r="AZ53" s="40">
        <f t="shared" ca="1" si="134"/>
        <v>0</v>
      </c>
      <c r="BA53" s="40">
        <f t="shared" ca="1" si="134"/>
        <v>0</v>
      </c>
      <c r="BB53" s="40">
        <f t="shared" ca="1" si="134"/>
        <v>0</v>
      </c>
      <c r="BC53" s="40">
        <f t="shared" ca="1" si="134"/>
        <v>0</v>
      </c>
      <c r="BD53" s="40">
        <f t="shared" ca="1" si="134"/>
        <v>0</v>
      </c>
      <c r="BE53" s="40">
        <f t="shared" ca="1" si="134"/>
        <v>0</v>
      </c>
    </row>
    <row r="54" spans="1:57" x14ac:dyDescent="0.2">
      <c r="B54" s="25" t="s">
        <v>86</v>
      </c>
      <c r="C54" s="25" t="s">
        <v>117</v>
      </c>
      <c r="D54" s="31">
        <f t="shared" si="70"/>
        <v>0</v>
      </c>
      <c r="E54" s="27">
        <f>-IF(E7=1,Input!$D$64,0)*(Input!$D$7="Yes")</f>
        <v>0</v>
      </c>
      <c r="F54" s="26">
        <f>-IF(F7=1,Input!$D$64,0)*(Input!$D$7="Yes")</f>
        <v>0</v>
      </c>
      <c r="G54" s="26">
        <f>-IF(G7=1,Input!$D$64,0)*(Input!$D$7="Yes")</f>
        <v>0</v>
      </c>
      <c r="H54" s="26">
        <f>-IF(H7=1,Input!$D$64,0)*(Input!$D$7="Yes")</f>
        <v>0</v>
      </c>
      <c r="I54" s="26">
        <f>-IF(I7=1,Input!$D$64,0)*(Input!$D$7="Yes")</f>
        <v>0</v>
      </c>
      <c r="J54" s="26">
        <f>-IF(J7=1,Input!$D$64,0)*(Input!$D$7="Yes")</f>
        <v>0</v>
      </c>
      <c r="K54" s="26">
        <f>-IF(K7=1,Input!$D$64,0)*(Input!$D$7="Yes")</f>
        <v>0</v>
      </c>
      <c r="L54" s="26">
        <f>-IF(L7=1,Input!$D$64,0)*(Input!$D$7="Yes")</f>
        <v>0</v>
      </c>
      <c r="M54" s="26">
        <f>-IF(M7=1,Input!$D$64,0)*(Input!$D$7="Yes")</f>
        <v>0</v>
      </c>
      <c r="N54" s="26">
        <f>-IF(N7=1,Input!$D$64,0)*(Input!$D$7="Yes")</f>
        <v>0</v>
      </c>
      <c r="O54" s="26">
        <f>-IF(O7=1,Input!$D$64,0)*(Input!$D$7="Yes")</f>
        <v>0</v>
      </c>
      <c r="P54" s="26">
        <f>-IF(P7=1,Input!$D$64,0)*(Input!$D$7="Yes")</f>
        <v>0</v>
      </c>
      <c r="Q54" s="26">
        <f>-IF(Q7=1,Input!$D$64,0)*(Input!$D$7="Yes")</f>
        <v>0</v>
      </c>
      <c r="R54" s="26">
        <f>-IF(R7=1,Input!$D$64,0)*(Input!$D$7="Yes")</f>
        <v>0</v>
      </c>
      <c r="S54" s="26">
        <f>-IF(S7=1,Input!$D$64,0)*(Input!$D$7="Yes")</f>
        <v>0</v>
      </c>
      <c r="T54" s="26">
        <f>-IF(T7=1,Input!$D$64,0)*(Input!$D$7="Yes")</f>
        <v>0</v>
      </c>
      <c r="U54" s="26">
        <f>-IF(U7=1,Input!$D$64,0)*(Input!$D$7="Yes")</f>
        <v>0</v>
      </c>
      <c r="V54" s="26">
        <f>-IF(V7=1,Input!$D$64,0)*(Input!$D$7="Yes")</f>
        <v>0</v>
      </c>
      <c r="W54" s="26">
        <f>-IF(W7=1,Input!$D$64,0)*(Input!$D$7="Yes")</f>
        <v>0</v>
      </c>
      <c r="X54" s="26">
        <f>-IF(X7=1,Input!$D$64,0)*(Input!$D$7="Yes")</f>
        <v>0</v>
      </c>
      <c r="Y54" s="26">
        <f>-IF(Y7=1,Input!$D$64,0)*(Input!$D$7="Yes")</f>
        <v>0</v>
      </c>
      <c r="Z54" s="26">
        <f>-IF(Z7=1,Input!$D$64,0)*(Input!$D$7="Yes")</f>
        <v>0</v>
      </c>
      <c r="AA54" s="26">
        <f>-IF(AA7=1,Input!$D$64,0)*(Input!$D$7="Yes")</f>
        <v>0</v>
      </c>
      <c r="AB54" s="26">
        <f>-IF(AB7=1,Input!$D$64,0)*(Input!$D$7="Yes")</f>
        <v>0</v>
      </c>
      <c r="AC54" s="26">
        <f>-IF(AC7=1,Input!$D$64,0)*(Input!$D$7="Yes")</f>
        <v>0</v>
      </c>
      <c r="AD54" s="26">
        <f>-IF(AD7=1,Input!$D$64,0)*(Input!$D$7="Yes")</f>
        <v>0</v>
      </c>
      <c r="AE54" s="26">
        <f>-IF(AE7=1,Input!$D$64,0)*(Input!$D$7="Yes")</f>
        <v>0</v>
      </c>
      <c r="AF54" s="26">
        <f>-IF(AF7=1,Input!$D$64,0)*(Input!$D$7="Yes")</f>
        <v>0</v>
      </c>
      <c r="AG54" s="26">
        <f>-IF(AG7=1,Input!$D$64,0)*(Input!$D$7="Yes")</f>
        <v>0</v>
      </c>
      <c r="AH54" s="26">
        <f>-IF(AH7=1,Input!$D$64,0)*(Input!$D$7="Yes")</f>
        <v>0</v>
      </c>
      <c r="AI54" s="26">
        <f>-IF(AI7=1,Input!$D$64,0)*(Input!$D$7="Yes")</f>
        <v>0</v>
      </c>
      <c r="AJ54" s="26">
        <f>-IF(AJ7=1,Input!$D$64,0)*(Input!$D$7="Yes")</f>
        <v>0</v>
      </c>
      <c r="AK54" s="26">
        <f>-IF(AK7=1,Input!$D$64,0)*(Input!$D$7="Yes")</f>
        <v>0</v>
      </c>
      <c r="AL54" s="26">
        <f>-IF(AL7=1,Input!$D$64,0)*(Input!$D$7="Yes")</f>
        <v>0</v>
      </c>
      <c r="AM54" s="26">
        <f>-IF(AM7=1,Input!$D$64,0)*(Input!$D$7="Yes")</f>
        <v>0</v>
      </c>
      <c r="AN54" s="26">
        <f>-IF(AN7=1,Input!$D$64,0)*(Input!$D$7="Yes")</f>
        <v>0</v>
      </c>
      <c r="AO54" s="26">
        <f>-IF(AO7=1,Input!$D$64,0)*(Input!$D$7="Yes")</f>
        <v>0</v>
      </c>
      <c r="AP54" s="26">
        <f>-IF(AP7=1,Input!$D$64,0)*(Input!$D$7="Yes")</f>
        <v>0</v>
      </c>
      <c r="AQ54" s="26">
        <f>-IF(AQ7=1,Input!$D$64,0)*(Input!$D$7="Yes")</f>
        <v>0</v>
      </c>
      <c r="AR54" s="26">
        <f>-IF(AR7=1,Input!$D$64,0)*(Input!$D$7="Yes")</f>
        <v>0</v>
      </c>
      <c r="AS54" s="26">
        <f>-IF(AS7=1,Input!$D$64,0)*(Input!$D$7="Yes")</f>
        <v>0</v>
      </c>
      <c r="AT54" s="26">
        <f>-IF(AT7=1,Input!$D$64,0)*(Input!$D$7="Yes")</f>
        <v>0</v>
      </c>
      <c r="AU54" s="26">
        <f>-IF(AU7=1,Input!$D$64,0)*(Input!$D$7="Yes")</f>
        <v>0</v>
      </c>
      <c r="AV54" s="26">
        <f>-IF(AV7=1,Input!$D$64,0)*(Input!$D$7="Yes")</f>
        <v>0</v>
      </c>
      <c r="AW54" s="26">
        <f>-IF(AW7=1,Input!$D$64,0)*(Input!$D$7="Yes")</f>
        <v>0</v>
      </c>
      <c r="AX54" s="26">
        <f>-IF(AX7=1,Input!$D$64,0)*(Input!$D$7="Yes")</f>
        <v>0</v>
      </c>
      <c r="AY54" s="26">
        <f>-IF(AY7=1,Input!$D$64,0)*(Input!$D$7="Yes")</f>
        <v>0</v>
      </c>
      <c r="AZ54" s="26">
        <f>-IF(AZ7=1,Input!$D$64,0)*(Input!$D$7="Yes")</f>
        <v>0</v>
      </c>
      <c r="BA54" s="26">
        <f>-IF(BA7=1,Input!$D$64,0)*(Input!$D$7="Yes")</f>
        <v>0</v>
      </c>
      <c r="BB54" s="26">
        <f>-IF(BB7=1,Input!$D$64,0)*(Input!$D$7="Yes")</f>
        <v>0</v>
      </c>
      <c r="BC54" s="26">
        <f>-IF(BC7=1,Input!$D$64,0)*(Input!$D$7="Yes")</f>
        <v>0</v>
      </c>
      <c r="BD54" s="26">
        <f>-IF(BD7=1,Input!$D$64,0)*(Input!$D$7="Yes")</f>
        <v>0</v>
      </c>
      <c r="BE54" s="26">
        <f>-IF(BE7=1,Input!$D$64,0)*(Input!$D$7="Yes")</f>
        <v>0</v>
      </c>
    </row>
    <row r="55" spans="1:57" x14ac:dyDescent="0.2">
      <c r="A55" s="44"/>
      <c r="B55" s="25" t="s">
        <v>88</v>
      </c>
      <c r="C55" s="25" t="s">
        <v>117</v>
      </c>
      <c r="D55" s="31">
        <f t="shared" ca="1" si="70"/>
        <v>0</v>
      </c>
      <c r="E55" s="27">
        <f ca="1">-IF(OR(E6=1,E9=1),Input!$D$65,0)*(Input!$D$7="Yes")</f>
        <v>0</v>
      </c>
      <c r="F55" s="26">
        <f ca="1">-IF(OR(F6=1,F9=1),Input!$D$65,0)*(Input!$D$7="Yes")</f>
        <v>0</v>
      </c>
      <c r="G55" s="26">
        <f ca="1">-IF(OR(G6=1,G9=1),Input!$D$65,0)*(Input!$D$7="Yes")</f>
        <v>0</v>
      </c>
      <c r="H55" s="26">
        <f ca="1">-IF(OR(H6=1,H9=1),Input!$D$65,0)*(Input!$D$7="Yes")</f>
        <v>0</v>
      </c>
      <c r="I55" s="26">
        <f ca="1">-IF(OR(I6=1,I9=1),Input!$D$65,0)*(Input!$D$7="Yes")</f>
        <v>0</v>
      </c>
      <c r="J55" s="26">
        <f ca="1">-IF(OR(J6=1,J9=1),Input!$D$65,0)*(Input!$D$7="Yes")</f>
        <v>0</v>
      </c>
      <c r="K55" s="26">
        <f ca="1">-IF(OR(K6=1,K9=1),Input!$D$65,0)*(Input!$D$7="Yes")</f>
        <v>0</v>
      </c>
      <c r="L55" s="26">
        <f ca="1">-IF(OR(L6=1,L9=1),Input!$D$65,0)*(Input!$D$7="Yes")</f>
        <v>0</v>
      </c>
      <c r="M55" s="26">
        <f ca="1">-IF(OR(M6=1,M9=1),Input!$D$65,0)*(Input!$D$7="Yes")</f>
        <v>0</v>
      </c>
      <c r="N55" s="26">
        <f ca="1">-IF(OR(N6=1,N9=1),Input!$D$65,0)*(Input!$D$7="Yes")</f>
        <v>0</v>
      </c>
      <c r="O55" s="26">
        <f ca="1">-IF(OR(O6=1,O9=1),Input!$D$65,0)*(Input!$D$7="Yes")</f>
        <v>0</v>
      </c>
      <c r="P55" s="26">
        <f ca="1">-IF(OR(P6=1,P9=1),Input!$D$65,0)*(Input!$D$7="Yes")</f>
        <v>0</v>
      </c>
      <c r="Q55" s="26">
        <f ca="1">-IF(OR(Q6=1,Q9=1),Input!$D$65,0)*(Input!$D$7="Yes")</f>
        <v>0</v>
      </c>
      <c r="R55" s="26">
        <f ca="1">-IF(OR(R6=1,R9=1),Input!$D$65,0)*(Input!$D$7="Yes")</f>
        <v>0</v>
      </c>
      <c r="S55" s="26">
        <f ca="1">-IF(OR(S6=1,S9=1),Input!$D$65,0)*(Input!$D$7="Yes")</f>
        <v>0</v>
      </c>
      <c r="T55" s="26">
        <f ca="1">-IF(OR(T6=1,T9=1),Input!$D$65,0)*(Input!$D$7="Yes")</f>
        <v>0</v>
      </c>
      <c r="U55" s="26">
        <f ca="1">-IF(OR(U6=1,U9=1),Input!$D$65,0)*(Input!$D$7="Yes")</f>
        <v>0</v>
      </c>
      <c r="V55" s="26">
        <f ca="1">-IF(OR(V6=1,V9=1),Input!$D$65,0)*(Input!$D$7="Yes")</f>
        <v>0</v>
      </c>
      <c r="W55" s="26">
        <f ca="1">-IF(OR(W6=1,W9=1),Input!$D$65,0)*(Input!$D$7="Yes")</f>
        <v>0</v>
      </c>
      <c r="X55" s="26">
        <f ca="1">-IF(OR(X6=1,X9=1),Input!$D$65,0)*(Input!$D$7="Yes")</f>
        <v>0</v>
      </c>
      <c r="Y55" s="26">
        <f ca="1">-IF(OR(Y6=1,Y9=1),Input!$D$65,0)*(Input!$D$7="Yes")</f>
        <v>0</v>
      </c>
      <c r="Z55" s="26">
        <f ca="1">-IF(OR(Z6=1,Z9=1),Input!$D$65,0)*(Input!$D$7="Yes")</f>
        <v>0</v>
      </c>
      <c r="AA55" s="26">
        <f ca="1">-IF(OR(AA6=1,AA9=1),Input!$D$65,0)*(Input!$D$7="Yes")</f>
        <v>0</v>
      </c>
      <c r="AB55" s="26">
        <f ca="1">-IF(OR(AB6=1,AB9=1),Input!$D$65,0)*(Input!$D$7="Yes")</f>
        <v>0</v>
      </c>
      <c r="AC55" s="26">
        <f ca="1">-IF(OR(AC6=1,AC9=1),Input!$D$65,0)*(Input!$D$7="Yes")</f>
        <v>0</v>
      </c>
      <c r="AD55" s="26">
        <f ca="1">-IF(OR(AD6=1,AD9=1),Input!$D$65,0)*(Input!$D$7="Yes")</f>
        <v>0</v>
      </c>
      <c r="AE55" s="26">
        <f ca="1">-IF(OR(AE6=1,AE9=1),Input!$D$65,0)*(Input!$D$7="Yes")</f>
        <v>0</v>
      </c>
      <c r="AF55" s="26">
        <f ca="1">-IF(OR(AF6=1,AF9=1),Input!$D$65,0)*(Input!$D$7="Yes")</f>
        <v>0</v>
      </c>
      <c r="AG55" s="26">
        <f ca="1">-IF(OR(AG6=1,AG9=1),Input!$D$65,0)*(Input!$D$7="Yes")</f>
        <v>0</v>
      </c>
      <c r="AH55" s="26">
        <f ca="1">-IF(OR(AH6=1,AH9=1),Input!$D$65,0)*(Input!$D$7="Yes")</f>
        <v>0</v>
      </c>
      <c r="AI55" s="26">
        <f ca="1">-IF(OR(AI6=1,AI9=1),Input!$D$65,0)*(Input!$D$7="Yes")</f>
        <v>0</v>
      </c>
      <c r="AJ55" s="26">
        <f ca="1">-IF(OR(AJ6=1,AJ9=1),Input!$D$65,0)*(Input!$D$7="Yes")</f>
        <v>0</v>
      </c>
      <c r="AK55" s="26">
        <f ca="1">-IF(OR(AK6=1,AK9=1),Input!$D$65,0)*(Input!$D$7="Yes")</f>
        <v>0</v>
      </c>
      <c r="AL55" s="26">
        <f ca="1">-IF(OR(AL6=1,AL9=1),Input!$D$65,0)*(Input!$D$7="Yes")</f>
        <v>0</v>
      </c>
      <c r="AM55" s="26">
        <f ca="1">-IF(OR(AM6=1,AM9=1),Input!$D$65,0)*(Input!$D$7="Yes")</f>
        <v>0</v>
      </c>
      <c r="AN55" s="26">
        <f ca="1">-IF(OR(AN6=1,AN9=1),Input!$D$65,0)*(Input!$D$7="Yes")</f>
        <v>0</v>
      </c>
      <c r="AO55" s="26">
        <f ca="1">-IF(OR(AO6=1,AO9=1),Input!$D$65,0)*(Input!$D$7="Yes")</f>
        <v>0</v>
      </c>
      <c r="AP55" s="26">
        <f ca="1">-IF(OR(AP6=1,AP9=1),Input!$D$65,0)*(Input!$D$7="Yes")</f>
        <v>0</v>
      </c>
      <c r="AQ55" s="26">
        <f ca="1">-IF(OR(AQ6=1,AQ9=1),Input!$D$65,0)*(Input!$D$7="Yes")</f>
        <v>0</v>
      </c>
      <c r="AR55" s="26">
        <f ca="1">-IF(OR(AR6=1,AR9=1),Input!$D$65,0)*(Input!$D$7="Yes")</f>
        <v>0</v>
      </c>
      <c r="AS55" s="26">
        <f ca="1">-IF(OR(AS6=1,AS9=1),Input!$D$65,0)*(Input!$D$7="Yes")</f>
        <v>0</v>
      </c>
      <c r="AT55" s="26">
        <f ca="1">-IF(OR(AT6=1,AT9=1),Input!$D$65,0)*(Input!$D$7="Yes")</f>
        <v>0</v>
      </c>
      <c r="AU55" s="26">
        <f ca="1">-IF(OR(AU6=1,AU9=1),Input!$D$65,0)*(Input!$D$7="Yes")</f>
        <v>0</v>
      </c>
      <c r="AV55" s="26">
        <f ca="1">-IF(OR(AV6=1,AV9=1),Input!$D$65,0)*(Input!$D$7="Yes")</f>
        <v>0</v>
      </c>
      <c r="AW55" s="26">
        <f ca="1">-IF(OR(AW6=1,AW9=1),Input!$D$65,0)*(Input!$D$7="Yes")</f>
        <v>0</v>
      </c>
      <c r="AX55" s="26">
        <f ca="1">-IF(OR(AX6=1,AX9=1),Input!$D$65,0)*(Input!$D$7="Yes")</f>
        <v>0</v>
      </c>
      <c r="AY55" s="26">
        <f ca="1">-IF(OR(AY6=1,AY9=1),Input!$D$65,0)*(Input!$D$7="Yes")</f>
        <v>0</v>
      </c>
      <c r="AZ55" s="26">
        <f ca="1">-IF(OR(AZ6=1,AZ9=1),Input!$D$65,0)*(Input!$D$7="Yes")</f>
        <v>0</v>
      </c>
      <c r="BA55" s="26">
        <f ca="1">-IF(OR(BA6=1,BA9=1),Input!$D$65,0)*(Input!$D$7="Yes")</f>
        <v>0</v>
      </c>
      <c r="BB55" s="26">
        <f ca="1">-IF(OR(BB6=1,BB9=1),Input!$D$65,0)*(Input!$D$7="Yes")</f>
        <v>0</v>
      </c>
      <c r="BC55" s="26">
        <f ca="1">-IF(OR(BC6=1,BC9=1),Input!$D$65,0)*(Input!$D$7="Yes")</f>
        <v>0</v>
      </c>
      <c r="BD55" s="26">
        <f ca="1">-IF(OR(BD6=1,BD9=1),Input!$D$65,0)*(Input!$D$7="Yes")</f>
        <v>0</v>
      </c>
      <c r="BE55" s="26">
        <f ca="1">-IF(OR(BE6=1,BE9=1),Input!$D$65,0)*(Input!$D$7="Yes")</f>
        <v>0</v>
      </c>
    </row>
    <row r="56" spans="1:57" x14ac:dyDescent="0.2">
      <c r="A56" s="44"/>
      <c r="B56" s="25" t="s">
        <v>130</v>
      </c>
      <c r="C56" s="25" t="s">
        <v>117</v>
      </c>
      <c r="D56" s="31">
        <f t="shared" ca="1" si="70"/>
        <v>0</v>
      </c>
      <c r="E56" s="27">
        <f ca="1">IF(-SUM(E57:E63)&gt;=E64,SUM(E57:E63)+E64,0)</f>
        <v>0</v>
      </c>
      <c r="F56" s="26">
        <f t="shared" ref="F56:K56" ca="1" si="135">IF(-SUM(F57:F63)&gt;=F64,SUM(F57:F63)+F64,0)</f>
        <v>0</v>
      </c>
      <c r="G56" s="26">
        <f t="shared" ca="1" si="135"/>
        <v>0</v>
      </c>
      <c r="H56" s="26">
        <f t="shared" ca="1" si="135"/>
        <v>0</v>
      </c>
      <c r="I56" s="26">
        <f t="shared" ca="1" si="135"/>
        <v>0</v>
      </c>
      <c r="J56" s="26">
        <f t="shared" ca="1" si="135"/>
        <v>0</v>
      </c>
      <c r="K56" s="26">
        <f t="shared" ca="1" si="135"/>
        <v>0</v>
      </c>
      <c r="L56" s="26">
        <f ca="1">IF(-SUM(L57:L63)&gt;=L64,SUM(L57:L63)+L64,0)</f>
        <v>0</v>
      </c>
      <c r="M56" s="26">
        <f t="shared" ref="M56" ca="1" si="136">IF(-SUM(M57:M63)&gt;=M64,SUM(M57:M63)+M64,0)</f>
        <v>0</v>
      </c>
      <c r="N56" s="26">
        <f t="shared" ref="N56" ca="1" si="137">IF(-SUM(N57:N63)&gt;=N64,SUM(N57:N63)+N64,0)</f>
        <v>0</v>
      </c>
      <c r="O56" s="26">
        <f t="shared" ref="O56" ca="1" si="138">IF(-SUM(O57:O63)&gt;=O64,SUM(O57:O63)+O64,0)</f>
        <v>0</v>
      </c>
      <c r="P56" s="26">
        <f t="shared" ref="P56:Q56" ca="1" si="139">IF(-SUM(P57:P63)&gt;=P64,SUM(P57:P63)+P64,0)</f>
        <v>0</v>
      </c>
      <c r="Q56" s="26">
        <f t="shared" ca="1" si="139"/>
        <v>0</v>
      </c>
      <c r="R56" s="26">
        <f t="shared" ref="R56" ca="1" si="140">IF(-SUM(R57:R63)&gt;=R64,SUM(R57:R63)+R64,0)</f>
        <v>0</v>
      </c>
      <c r="S56" s="26">
        <f t="shared" ref="S56" ca="1" si="141">IF(-SUM(S57:S63)&gt;=S64,SUM(S57:S63)+S64,0)</f>
        <v>0</v>
      </c>
      <c r="T56" s="26">
        <f t="shared" ref="T56" ca="1" si="142">IF(-SUM(T57:T63)&gt;=T64,SUM(T57:T63)+T64,0)</f>
        <v>0</v>
      </c>
      <c r="U56" s="26">
        <f t="shared" ref="U56" ca="1" si="143">IF(-SUM(U57:U63)&gt;=U64,SUM(U57:U63)+U64,0)</f>
        <v>0</v>
      </c>
      <c r="V56" s="26">
        <f t="shared" ref="V56" ca="1" si="144">IF(-SUM(V57:V63)&gt;=V64,SUM(V57:V63)+V64,0)</f>
        <v>0</v>
      </c>
      <c r="W56" s="26">
        <f t="shared" ref="W56:X56" ca="1" si="145">IF(-SUM(W57:W63)&gt;=W64,SUM(W57:W63)+W64,0)</f>
        <v>0</v>
      </c>
      <c r="X56" s="26">
        <f t="shared" ca="1" si="145"/>
        <v>0</v>
      </c>
      <c r="Y56" s="26">
        <f t="shared" ref="Y56" ca="1" si="146">IF(-SUM(Y57:Y63)&gt;=Y64,SUM(Y57:Y63)+Y64,0)</f>
        <v>0</v>
      </c>
      <c r="Z56" s="26">
        <f t="shared" ref="Z56" ca="1" si="147">IF(-SUM(Z57:Z63)&gt;=Z64,SUM(Z57:Z63)+Z64,0)</f>
        <v>0</v>
      </c>
      <c r="AA56" s="26">
        <f t="shared" ref="AA56" ca="1" si="148">IF(-SUM(AA57:AA63)&gt;=AA64,SUM(AA57:AA63)+AA64,0)</f>
        <v>0</v>
      </c>
      <c r="AB56" s="26">
        <f t="shared" ref="AB56:AC56" ca="1" si="149">IF(-SUM(AB57:AB63)&gt;=AB64,SUM(AB57:AB63)+AB64,0)</f>
        <v>0</v>
      </c>
      <c r="AC56" s="26">
        <f t="shared" ca="1" si="149"/>
        <v>0</v>
      </c>
      <c r="AD56" s="26">
        <f t="shared" ref="AD56:BE56" ca="1" si="150">IF(-SUM(AD57:AD63)&gt;=AD64,SUM(AD57:AD63)+AD64,0)</f>
        <v>0</v>
      </c>
      <c r="AE56" s="26">
        <f t="shared" ca="1" si="150"/>
        <v>0</v>
      </c>
      <c r="AF56" s="26">
        <f t="shared" ca="1" si="150"/>
        <v>0</v>
      </c>
      <c r="AG56" s="26">
        <f t="shared" ca="1" si="150"/>
        <v>0</v>
      </c>
      <c r="AH56" s="26">
        <f t="shared" ca="1" si="150"/>
        <v>0</v>
      </c>
      <c r="AI56" s="26">
        <f t="shared" ca="1" si="150"/>
        <v>0</v>
      </c>
      <c r="AJ56" s="26">
        <f t="shared" ca="1" si="150"/>
        <v>0</v>
      </c>
      <c r="AK56" s="26">
        <f t="shared" ca="1" si="150"/>
        <v>0</v>
      </c>
      <c r="AL56" s="26">
        <f t="shared" ca="1" si="150"/>
        <v>0</v>
      </c>
      <c r="AM56" s="26">
        <f t="shared" ca="1" si="150"/>
        <v>0</v>
      </c>
      <c r="AN56" s="26">
        <f t="shared" ca="1" si="150"/>
        <v>0</v>
      </c>
      <c r="AO56" s="26">
        <f t="shared" ca="1" si="150"/>
        <v>0</v>
      </c>
      <c r="AP56" s="26">
        <f t="shared" ca="1" si="150"/>
        <v>0</v>
      </c>
      <c r="AQ56" s="26">
        <f t="shared" ca="1" si="150"/>
        <v>0</v>
      </c>
      <c r="AR56" s="26">
        <f t="shared" ca="1" si="150"/>
        <v>0</v>
      </c>
      <c r="AS56" s="26">
        <f t="shared" ca="1" si="150"/>
        <v>0</v>
      </c>
      <c r="AT56" s="26">
        <f t="shared" ca="1" si="150"/>
        <v>0</v>
      </c>
      <c r="AU56" s="26">
        <f t="shared" ca="1" si="150"/>
        <v>0</v>
      </c>
      <c r="AV56" s="26">
        <f t="shared" ca="1" si="150"/>
        <v>0</v>
      </c>
      <c r="AW56" s="26">
        <f t="shared" ca="1" si="150"/>
        <v>0</v>
      </c>
      <c r="AX56" s="26">
        <f t="shared" ca="1" si="150"/>
        <v>0</v>
      </c>
      <c r="AY56" s="26">
        <f t="shared" ca="1" si="150"/>
        <v>0</v>
      </c>
      <c r="AZ56" s="26">
        <f t="shared" ca="1" si="150"/>
        <v>0</v>
      </c>
      <c r="BA56" s="26">
        <f t="shared" ca="1" si="150"/>
        <v>0</v>
      </c>
      <c r="BB56" s="26">
        <f t="shared" ca="1" si="150"/>
        <v>0</v>
      </c>
      <c r="BC56" s="26">
        <f t="shared" ca="1" si="150"/>
        <v>0</v>
      </c>
      <c r="BD56" s="26">
        <f t="shared" ca="1" si="150"/>
        <v>0</v>
      </c>
      <c r="BE56" s="26">
        <f t="shared" ca="1" si="150"/>
        <v>0</v>
      </c>
    </row>
    <row r="57" spans="1:57" x14ac:dyDescent="0.2">
      <c r="A57" s="44"/>
      <c r="B57" s="41" t="str">
        <f>+Input!C66</f>
        <v>CCB label fee 1-1,000,000</v>
      </c>
      <c r="C57" s="41" t="s">
        <v>117</v>
      </c>
      <c r="D57" s="31">
        <f t="shared" ca="1" si="70"/>
        <v>0</v>
      </c>
      <c r="E57" s="42">
        <f ca="1">MIN(-IF(OR(E6=1,E9=1),MIN(E16,1000000)*Input!$D$66,0),0)*(Input!$D$7="Yes")</f>
        <v>0</v>
      </c>
      <c r="F57" s="43">
        <f ca="1">MIN(-IF(OR(F6=1,F9=1),MIN(F16,1000000)*Input!$D$66,0),0)*(Input!$D$7="Yes")</f>
        <v>0</v>
      </c>
      <c r="G57" s="43">
        <f ca="1">MIN(-IF(OR(G6=1,G9=1),MIN(G16,1000000)*Input!$D$66,0),0)*(Input!$D$7="Yes")</f>
        <v>0</v>
      </c>
      <c r="H57" s="43">
        <f ca="1">MIN(-IF(OR(H6=1,H9=1),MIN(H16,1000000)*Input!$D$66,0),0)*(Input!$D$7="Yes")</f>
        <v>0</v>
      </c>
      <c r="I57" s="43">
        <f ca="1">MIN(-IF(OR(I6=1,I9=1),MIN(I16,1000000)*Input!$D$66,0),0)*(Input!$D$7="Yes")</f>
        <v>0</v>
      </c>
      <c r="J57" s="43">
        <f ca="1">MIN(-IF(OR(J6=1,J9=1),MIN(J16,1000000)*Input!$D$66,0),0)*(Input!$D$7="Yes")</f>
        <v>0</v>
      </c>
      <c r="K57" s="43">
        <f ca="1">MIN(-IF(OR(K6=1,K9=1),MIN(K16,1000000)*Input!$D$66,0),0)*(Input!$D$7="Yes")</f>
        <v>0</v>
      </c>
      <c r="L57" s="43">
        <f ca="1">MIN(-IF(OR(L6=1,L9=1),MIN(L16,1000000)*Input!$D$66,0),0)*(Input!$D$7="Yes")</f>
        <v>0</v>
      </c>
      <c r="M57" s="43">
        <f ca="1">MIN(-IF(OR(M6=1,M9=1),MIN(M16,1000000)*Input!$D$66,0),0)*(Input!$D$7="Yes")</f>
        <v>0</v>
      </c>
      <c r="N57" s="43">
        <f ca="1">MIN(-IF(OR(N6=1,N9=1),MIN(N16,1000000)*Input!$D$66,0),0)*(Input!$D$7="Yes")</f>
        <v>0</v>
      </c>
      <c r="O57" s="43">
        <f ca="1">MIN(-IF(OR(O6=1,O9=1),MIN(O16,1000000)*Input!$D$66,0),0)*(Input!$D$7="Yes")</f>
        <v>0</v>
      </c>
      <c r="P57" s="43">
        <f ca="1">MIN(-IF(OR(P6=1,P9=1),MIN(P16,1000000)*Input!$D$66,0),0)*(Input!$D$7="Yes")</f>
        <v>0</v>
      </c>
      <c r="Q57" s="43">
        <f ca="1">MIN(-IF(OR(Q6=1,Q9=1),MIN(Q16,1000000)*Input!$D$66,0),0)*(Input!$D$7="Yes")</f>
        <v>0</v>
      </c>
      <c r="R57" s="43">
        <f ca="1">MIN(-IF(OR(R6=1,R9=1),MIN(R16,1000000)*Input!$D$66,0),0)*(Input!$D$7="Yes")</f>
        <v>0</v>
      </c>
      <c r="S57" s="43">
        <f ca="1">MIN(-IF(OR(S6=1,S9=1),MIN(S16,1000000)*Input!$D$66,0),0)*(Input!$D$7="Yes")</f>
        <v>0</v>
      </c>
      <c r="T57" s="43">
        <f ca="1">MIN(-IF(OR(T6=1,T9=1),MIN(T16,1000000)*Input!$D$66,0),0)*(Input!$D$7="Yes")</f>
        <v>0</v>
      </c>
      <c r="U57" s="43">
        <f ca="1">MIN(-IF(OR(U6=1,U9=1),MIN(U16,1000000)*Input!$D$66,0),0)*(Input!$D$7="Yes")</f>
        <v>0</v>
      </c>
      <c r="V57" s="43">
        <f ca="1">MIN(-IF(OR(V6=1,V9=1),MIN(V16,1000000)*Input!$D$66,0),0)*(Input!$D$7="Yes")</f>
        <v>0</v>
      </c>
      <c r="W57" s="43">
        <f ca="1">MIN(-IF(OR(W6=1,W9=1),MIN(W16,1000000)*Input!$D$66,0),0)*(Input!$D$7="Yes")</f>
        <v>0</v>
      </c>
      <c r="X57" s="43">
        <f ca="1">MIN(-IF(OR(X6=1,X9=1),MIN(X16,1000000)*Input!$D$66,0),0)*(Input!$D$7="Yes")</f>
        <v>0</v>
      </c>
      <c r="Y57" s="43">
        <f ca="1">MIN(-IF(OR(Y6=1,Y9=1),MIN(Y16,1000000)*Input!$D$66,0),0)*(Input!$D$7="Yes")</f>
        <v>0</v>
      </c>
      <c r="Z57" s="43">
        <f ca="1">MIN(-IF(OR(Z6=1,Z9=1),MIN(Z16,1000000)*Input!$D$66,0),0)*(Input!$D$7="Yes")</f>
        <v>0</v>
      </c>
      <c r="AA57" s="43">
        <f ca="1">MIN(-IF(OR(AA6=1,AA9=1),MIN(AA16,1000000)*Input!$D$66,0),0)*(Input!$D$7="Yes")</f>
        <v>0</v>
      </c>
      <c r="AB57" s="43">
        <f ca="1">MIN(-IF(OR(AB6=1,AB9=1),MIN(AB16,1000000)*Input!$D$66,0),0)*(Input!$D$7="Yes")</f>
        <v>0</v>
      </c>
      <c r="AC57" s="43">
        <f ca="1">MIN(-IF(OR(AC6=1,AC9=1),MIN(AC16,1000000)*Input!$D$66,0),0)*(Input!$D$7="Yes")</f>
        <v>0</v>
      </c>
      <c r="AD57" s="43">
        <f ca="1">MIN(-IF(OR(AD6=1,AD9=1),MIN(AD16,1000000)*Input!$D$66,0),0)*(Input!$D$7="Yes")</f>
        <v>0</v>
      </c>
      <c r="AE57" s="43">
        <f ca="1">MIN(-IF(OR(AE6=1,AE9=1),MIN(AE16,1000000)*Input!$D$66,0),0)*(Input!$D$7="Yes")</f>
        <v>0</v>
      </c>
      <c r="AF57" s="43">
        <f ca="1">MIN(-IF(OR(AF6=1,AF9=1),MIN(AF16,1000000)*Input!$D$66,0),0)*(Input!$D$7="Yes")</f>
        <v>0</v>
      </c>
      <c r="AG57" s="43">
        <f ca="1">MIN(-IF(OR(AG6=1,AG9=1),MIN(AG16,1000000)*Input!$D$66,0),0)*(Input!$D$7="Yes")</f>
        <v>0</v>
      </c>
      <c r="AH57" s="43">
        <f ca="1">MIN(-IF(OR(AH6=1,AH9=1),MIN(AH16,1000000)*Input!$D$66,0),0)*(Input!$D$7="Yes")</f>
        <v>0</v>
      </c>
      <c r="AI57" s="43">
        <f ca="1">MIN(-IF(OR(AI6=1,AI9=1),MIN(AI16,1000000)*Input!$D$66,0),0)*(Input!$D$7="Yes")</f>
        <v>0</v>
      </c>
      <c r="AJ57" s="43">
        <f ca="1">MIN(-IF(OR(AJ6=1,AJ9=1),MIN(AJ16,1000000)*Input!$D$66,0),0)*(Input!$D$7="Yes")</f>
        <v>0</v>
      </c>
      <c r="AK57" s="43">
        <f ca="1">MIN(-IF(OR(AK6=1,AK9=1),MIN(AK16,1000000)*Input!$D$66,0),0)*(Input!$D$7="Yes")</f>
        <v>0</v>
      </c>
      <c r="AL57" s="43">
        <f ca="1">MIN(-IF(OR(AL6=1,AL9=1),MIN(AL16,1000000)*Input!$D$66,0),0)*(Input!$D$7="Yes")</f>
        <v>0</v>
      </c>
      <c r="AM57" s="43">
        <f ca="1">MIN(-IF(OR(AM6=1,AM9=1),MIN(AM16,1000000)*Input!$D$66,0),0)*(Input!$D$7="Yes")</f>
        <v>0</v>
      </c>
      <c r="AN57" s="43">
        <f ca="1">MIN(-IF(OR(AN6=1,AN9=1),MIN(AN16,1000000)*Input!$D$66,0),0)*(Input!$D$7="Yes")</f>
        <v>0</v>
      </c>
      <c r="AO57" s="43">
        <f ca="1">MIN(-IF(OR(AO6=1,AO9=1),MIN(AO16,1000000)*Input!$D$66,0),0)*(Input!$D$7="Yes")</f>
        <v>0</v>
      </c>
      <c r="AP57" s="43">
        <f ca="1">MIN(-IF(OR(AP6=1,AP9=1),MIN(AP16,1000000)*Input!$D$66,0),0)*(Input!$D$7="Yes")</f>
        <v>0</v>
      </c>
      <c r="AQ57" s="43">
        <f ca="1">MIN(-IF(OR(AQ6=1,AQ9=1),MIN(AQ16,1000000)*Input!$D$66,0),0)*(Input!$D$7="Yes")</f>
        <v>0</v>
      </c>
      <c r="AR57" s="43">
        <f ca="1">MIN(-IF(OR(AR6=1,AR9=1),MIN(AR16,1000000)*Input!$D$66,0),0)*(Input!$D$7="Yes")</f>
        <v>0</v>
      </c>
      <c r="AS57" s="43">
        <f ca="1">MIN(-IF(OR(AS6=1,AS9=1),MIN(AS16,1000000)*Input!$D$66,0),0)*(Input!$D$7="Yes")</f>
        <v>0</v>
      </c>
      <c r="AT57" s="43">
        <f ca="1">MIN(-IF(OR(AT6=1,AT9=1),MIN(AT16,1000000)*Input!$D$66,0),0)*(Input!$D$7="Yes")</f>
        <v>0</v>
      </c>
      <c r="AU57" s="43">
        <f ca="1">MIN(-IF(OR(AU6=1,AU9=1),MIN(AU16,1000000)*Input!$D$66,0),0)*(Input!$D$7="Yes")</f>
        <v>0</v>
      </c>
      <c r="AV57" s="43">
        <f ca="1">MIN(-IF(OR(AV6=1,AV9=1),MIN(AV16,1000000)*Input!$D$66,0),0)*(Input!$D$7="Yes")</f>
        <v>0</v>
      </c>
      <c r="AW57" s="43">
        <f ca="1">MIN(-IF(OR(AW6=1,AW9=1),MIN(AW16,1000000)*Input!$D$66,0),0)*(Input!$D$7="Yes")</f>
        <v>0</v>
      </c>
      <c r="AX57" s="43">
        <f ca="1">MIN(-IF(OR(AX6=1,AX9=1),MIN(AX16,1000000)*Input!$D$66,0),0)*(Input!$D$7="Yes")</f>
        <v>0</v>
      </c>
      <c r="AY57" s="43">
        <f ca="1">MIN(-IF(OR(AY6=1,AY9=1),MIN(AY16,1000000)*Input!$D$66,0),0)*(Input!$D$7="Yes")</f>
        <v>0</v>
      </c>
      <c r="AZ57" s="43">
        <f ca="1">MIN(-IF(OR(AZ6=1,AZ9=1),MIN(AZ16,1000000)*Input!$D$66,0),0)*(Input!$D$7="Yes")</f>
        <v>0</v>
      </c>
      <c r="BA57" s="43">
        <f ca="1">MIN(-IF(OR(BA6=1,BA9=1),MIN(BA16,1000000)*Input!$D$66,0),0)*(Input!$D$7="Yes")</f>
        <v>0</v>
      </c>
      <c r="BB57" s="43">
        <f ca="1">MIN(-IF(OR(BB6=1,BB9=1),MIN(BB16,1000000)*Input!$D$66,0),0)*(Input!$D$7="Yes")</f>
        <v>0</v>
      </c>
      <c r="BC57" s="43">
        <f ca="1">MIN(-IF(OR(BC6=1,BC9=1),MIN(BC16,1000000)*Input!$D$66,0),0)*(Input!$D$7="Yes")</f>
        <v>0</v>
      </c>
      <c r="BD57" s="43">
        <f ca="1">MIN(-IF(OR(BD6=1,BD9=1),MIN(BD16,1000000)*Input!$D$66,0),0)*(Input!$D$7="Yes")</f>
        <v>0</v>
      </c>
      <c r="BE57" s="43">
        <f ca="1">MIN(-IF(OR(BE6=1,BE9=1),MIN(BE16,1000000)*Input!$D$66,0),0)*(Input!$D$7="Yes")</f>
        <v>0</v>
      </c>
    </row>
    <row r="58" spans="1:57" x14ac:dyDescent="0.2">
      <c r="A58" s="44"/>
      <c r="B58" s="41" t="str">
        <f>+Input!C67</f>
        <v>CCB label fee 1,000,001-2,000,000</v>
      </c>
      <c r="C58" s="41" t="s">
        <v>117</v>
      </c>
      <c r="D58" s="31">
        <f t="shared" ca="1" si="70"/>
        <v>0</v>
      </c>
      <c r="E58" s="42">
        <f ca="1">MIN(-IF(OR(E6=1,E9=1),MIN(E16-1000000,2000000-1000000)*Input!$D$67,0),0)*(Input!$D$7="Yes")</f>
        <v>0</v>
      </c>
      <c r="F58" s="43">
        <f ca="1">MIN(-IF(OR(F6=1,F9=1),MIN(F16-1000000,2000000-1000000)*Input!$D$67,0),0)*(Input!$D$7="Yes")</f>
        <v>0</v>
      </c>
      <c r="G58" s="43">
        <f ca="1">MIN(-IF(OR(G6=1,G9=1),MIN(G16-1000000,2000000-1000000)*Input!$D$67,0),0)*(Input!$D$7="Yes")</f>
        <v>0</v>
      </c>
      <c r="H58" s="43">
        <f ca="1">MIN(-IF(OR(H6=1,H9=1),MIN(H16-1000000,2000000-1000000)*Input!$D$67,0),0)*(Input!$D$7="Yes")</f>
        <v>0</v>
      </c>
      <c r="I58" s="43">
        <f ca="1">MIN(-IF(OR(I6=1,I9=1),MIN(I16-1000000,2000000-1000000)*Input!$D$67,0),0)*(Input!$D$7="Yes")</f>
        <v>0</v>
      </c>
      <c r="J58" s="43">
        <f ca="1">MIN(-IF(OR(J6=1,J9=1),MIN(J16-1000000,2000000-1000000)*Input!$D$67,0),0)*(Input!$D$7="Yes")</f>
        <v>0</v>
      </c>
      <c r="K58" s="43">
        <f ca="1">MIN(-IF(OR(K6=1,K9=1),MIN(K16-1000000,2000000-1000000)*Input!$D$67,0),0)*(Input!$D$7="Yes")</f>
        <v>0</v>
      </c>
      <c r="L58" s="43">
        <f ca="1">MIN(-IF(OR(L6=1,L9=1),MIN(L16-1000000,2000000-1000000)*Input!$D$67,0),0)*(Input!$D$7="Yes")</f>
        <v>0</v>
      </c>
      <c r="M58" s="43">
        <f ca="1">MIN(-IF(OR(M6=1,M9=1),MIN(M16-1000000,2000000-1000000)*Input!$D$67,0),0)*(Input!$D$7="Yes")</f>
        <v>0</v>
      </c>
      <c r="N58" s="43">
        <f ca="1">MIN(-IF(OR(N6=1,N9=1),MIN(N16-1000000,2000000-1000000)*Input!$D$67,0),0)*(Input!$D$7="Yes")</f>
        <v>0</v>
      </c>
      <c r="O58" s="43">
        <f ca="1">MIN(-IF(OR(O6=1,O9=1),MIN(O16-1000000,2000000-1000000)*Input!$D$67,0),0)*(Input!$D$7="Yes")</f>
        <v>0</v>
      </c>
      <c r="P58" s="43">
        <f ca="1">MIN(-IF(OR(P6=1,P9=1),MIN(P16-1000000,2000000-1000000)*Input!$D$67,0),0)*(Input!$D$7="Yes")</f>
        <v>0</v>
      </c>
      <c r="Q58" s="43">
        <f ca="1">MIN(-IF(OR(Q6=1,Q9=1),MIN(Q16-1000000,2000000-1000000)*Input!$D$67,0),0)*(Input!$D$7="Yes")</f>
        <v>0</v>
      </c>
      <c r="R58" s="43">
        <f ca="1">MIN(-IF(OR(R6=1,R9=1),MIN(R16-1000000,2000000-1000000)*Input!$D$67,0),0)*(Input!$D$7="Yes")</f>
        <v>0</v>
      </c>
      <c r="S58" s="43">
        <f ca="1">MIN(-IF(OR(S6=1,S9=1),MIN(S16-1000000,2000000-1000000)*Input!$D$67,0),0)*(Input!$D$7="Yes")</f>
        <v>0</v>
      </c>
      <c r="T58" s="43">
        <f ca="1">MIN(-IF(OR(T6=1,T9=1),MIN(T16-1000000,2000000-1000000)*Input!$D$67,0),0)*(Input!$D$7="Yes")</f>
        <v>0</v>
      </c>
      <c r="U58" s="43">
        <f ca="1">MIN(-IF(OR(U6=1,U9=1),MIN(U16-1000000,2000000-1000000)*Input!$D$67,0),0)*(Input!$D$7="Yes")</f>
        <v>0</v>
      </c>
      <c r="V58" s="43">
        <f ca="1">MIN(-IF(OR(V6=1,V9=1),MIN(V16-1000000,2000000-1000000)*Input!$D$67,0),0)*(Input!$D$7="Yes")</f>
        <v>0</v>
      </c>
      <c r="W58" s="43">
        <f ca="1">MIN(-IF(OR(W6=1,W9=1),MIN(W16-1000000,2000000-1000000)*Input!$D$67,0),0)*(Input!$D$7="Yes")</f>
        <v>0</v>
      </c>
      <c r="X58" s="43">
        <f ca="1">MIN(-IF(OR(X6=1,X9=1),MIN(X16-1000000,2000000-1000000)*Input!$D$67,0),0)*(Input!$D$7="Yes")</f>
        <v>0</v>
      </c>
      <c r="Y58" s="43">
        <f ca="1">MIN(-IF(OR(Y6=1,Y9=1),MIN(Y16-1000000,2000000-1000000)*Input!$D$67,0),0)*(Input!$D$7="Yes")</f>
        <v>0</v>
      </c>
      <c r="Z58" s="43">
        <f ca="1">MIN(-IF(OR(Z6=1,Z9=1),MIN(Z16-1000000,2000000-1000000)*Input!$D$67,0),0)*(Input!$D$7="Yes")</f>
        <v>0</v>
      </c>
      <c r="AA58" s="43">
        <f ca="1">MIN(-IF(OR(AA6=1,AA9=1),MIN(AA16-1000000,2000000-1000000)*Input!$D$67,0),0)*(Input!$D$7="Yes")</f>
        <v>0</v>
      </c>
      <c r="AB58" s="43">
        <f ca="1">MIN(-IF(OR(AB6=1,AB9=1),MIN(AB16-1000000,2000000-1000000)*Input!$D$67,0),0)*(Input!$D$7="Yes")</f>
        <v>0</v>
      </c>
      <c r="AC58" s="43">
        <f ca="1">MIN(-IF(OR(AC6=1,AC9=1),MIN(AC16-1000000,2000000-1000000)*Input!$D$67,0),0)*(Input!$D$7="Yes")</f>
        <v>0</v>
      </c>
      <c r="AD58" s="43">
        <f ca="1">MIN(-IF(OR(AD6=1,AD9=1),MIN(AD16-1000000,2000000-1000000)*Input!$D$67,0),0)*(Input!$D$7="Yes")</f>
        <v>0</v>
      </c>
      <c r="AE58" s="43">
        <f ca="1">MIN(-IF(OR(AE6=1,AE9=1),MIN(AE16-1000000,2000000-1000000)*Input!$D$67,0),0)*(Input!$D$7="Yes")</f>
        <v>0</v>
      </c>
      <c r="AF58" s="43">
        <f ca="1">MIN(-IF(OR(AF6=1,AF9=1),MIN(AF16-1000000,2000000-1000000)*Input!$D$67,0),0)*(Input!$D$7="Yes")</f>
        <v>0</v>
      </c>
      <c r="AG58" s="43">
        <f ca="1">MIN(-IF(OR(AG6=1,AG9=1),MIN(AG16-1000000,2000000-1000000)*Input!$D$67,0),0)*(Input!$D$7="Yes")</f>
        <v>0</v>
      </c>
      <c r="AH58" s="43">
        <f ca="1">MIN(-IF(OR(AH6=1,AH9=1),MIN(AH16-1000000,2000000-1000000)*Input!$D$67,0),0)*(Input!$D$7="Yes")</f>
        <v>0</v>
      </c>
      <c r="AI58" s="43">
        <f ca="1">MIN(-IF(OR(AI6=1,AI9=1),MIN(AI16-1000000,2000000-1000000)*Input!$D$67,0),0)*(Input!$D$7="Yes")</f>
        <v>0</v>
      </c>
      <c r="AJ58" s="43">
        <f ca="1">MIN(-IF(OR(AJ6=1,AJ9=1),MIN(AJ16-1000000,2000000-1000000)*Input!$D$67,0),0)*(Input!$D$7="Yes")</f>
        <v>0</v>
      </c>
      <c r="AK58" s="43">
        <f ca="1">MIN(-IF(OR(AK6=1,AK9=1),MIN(AK16-1000000,2000000-1000000)*Input!$D$67,0),0)*(Input!$D$7="Yes")</f>
        <v>0</v>
      </c>
      <c r="AL58" s="43">
        <f ca="1">MIN(-IF(OR(AL6=1,AL9=1),MIN(AL16-1000000,2000000-1000000)*Input!$D$67,0),0)*(Input!$D$7="Yes")</f>
        <v>0</v>
      </c>
      <c r="AM58" s="43">
        <f ca="1">MIN(-IF(OR(AM6=1,AM9=1),MIN(AM16-1000000,2000000-1000000)*Input!$D$67,0),0)*(Input!$D$7="Yes")</f>
        <v>0</v>
      </c>
      <c r="AN58" s="43">
        <f ca="1">MIN(-IF(OR(AN6=1,AN9=1),MIN(AN16-1000000,2000000-1000000)*Input!$D$67,0),0)*(Input!$D$7="Yes")</f>
        <v>0</v>
      </c>
      <c r="AO58" s="43">
        <f ca="1">MIN(-IF(OR(AO6=1,AO9=1),MIN(AO16-1000000,2000000-1000000)*Input!$D$67,0),0)*(Input!$D$7="Yes")</f>
        <v>0</v>
      </c>
      <c r="AP58" s="43">
        <f ca="1">MIN(-IF(OR(AP6=1,AP9=1),MIN(AP16-1000000,2000000-1000000)*Input!$D$67,0),0)*(Input!$D$7="Yes")</f>
        <v>0</v>
      </c>
      <c r="AQ58" s="43">
        <f ca="1">MIN(-IF(OR(AQ6=1,AQ9=1),MIN(AQ16-1000000,2000000-1000000)*Input!$D$67,0),0)*(Input!$D$7="Yes")</f>
        <v>0</v>
      </c>
      <c r="AR58" s="43">
        <f ca="1">MIN(-IF(OR(AR6=1,AR9=1),MIN(AR16-1000000,2000000-1000000)*Input!$D$67,0),0)*(Input!$D$7="Yes")</f>
        <v>0</v>
      </c>
      <c r="AS58" s="43">
        <f ca="1">MIN(-IF(OR(AS6=1,AS9=1),MIN(AS16-1000000,2000000-1000000)*Input!$D$67,0),0)*(Input!$D$7="Yes")</f>
        <v>0</v>
      </c>
      <c r="AT58" s="43">
        <f ca="1">MIN(-IF(OR(AT6=1,AT9=1),MIN(AT16-1000000,2000000-1000000)*Input!$D$67,0),0)*(Input!$D$7="Yes")</f>
        <v>0</v>
      </c>
      <c r="AU58" s="43">
        <f ca="1">MIN(-IF(OR(AU6=1,AU9=1),MIN(AU16-1000000,2000000-1000000)*Input!$D$67,0),0)*(Input!$D$7="Yes")</f>
        <v>0</v>
      </c>
      <c r="AV58" s="43">
        <f ca="1">MIN(-IF(OR(AV6=1,AV9=1),MIN(AV16-1000000,2000000-1000000)*Input!$D$67,0),0)*(Input!$D$7="Yes")</f>
        <v>0</v>
      </c>
      <c r="AW58" s="43">
        <f ca="1">MIN(-IF(OR(AW6=1,AW9=1),MIN(AW16-1000000,2000000-1000000)*Input!$D$67,0),0)*(Input!$D$7="Yes")</f>
        <v>0</v>
      </c>
      <c r="AX58" s="43">
        <f ca="1">MIN(-IF(OR(AX6=1,AX9=1),MIN(AX16-1000000,2000000-1000000)*Input!$D$67,0),0)*(Input!$D$7="Yes")</f>
        <v>0</v>
      </c>
      <c r="AY58" s="43">
        <f ca="1">MIN(-IF(OR(AY6=1,AY9=1),MIN(AY16-1000000,2000000-1000000)*Input!$D$67,0),0)*(Input!$D$7="Yes")</f>
        <v>0</v>
      </c>
      <c r="AZ58" s="43">
        <f ca="1">MIN(-IF(OR(AZ6=1,AZ9=1),MIN(AZ16-1000000,2000000-1000000)*Input!$D$67,0),0)*(Input!$D$7="Yes")</f>
        <v>0</v>
      </c>
      <c r="BA58" s="43">
        <f ca="1">MIN(-IF(OR(BA6=1,BA9=1),MIN(BA16-1000000,2000000-1000000)*Input!$D$67,0),0)*(Input!$D$7="Yes")</f>
        <v>0</v>
      </c>
      <c r="BB58" s="43">
        <f ca="1">MIN(-IF(OR(BB6=1,BB9=1),MIN(BB16-1000000,2000000-1000000)*Input!$D$67,0),0)*(Input!$D$7="Yes")</f>
        <v>0</v>
      </c>
      <c r="BC58" s="43">
        <f ca="1">MIN(-IF(OR(BC6=1,BC9=1),MIN(BC16-1000000,2000000-1000000)*Input!$D$67,0),0)*(Input!$D$7="Yes")</f>
        <v>0</v>
      </c>
      <c r="BD58" s="43">
        <f ca="1">MIN(-IF(OR(BD6=1,BD9=1),MIN(BD16-1000000,2000000-1000000)*Input!$D$67,0),0)*(Input!$D$7="Yes")</f>
        <v>0</v>
      </c>
      <c r="BE58" s="43">
        <f ca="1">MIN(-IF(OR(BE6=1,BE9=1),MIN(BE16-1000000,2000000-1000000)*Input!$D$67,0),0)*(Input!$D$7="Yes")</f>
        <v>0</v>
      </c>
    </row>
    <row r="59" spans="1:57" x14ac:dyDescent="0.2">
      <c r="A59" s="44"/>
      <c r="B59" s="41" t="str">
        <f>+Input!C68</f>
        <v>CCB label fee 2,000,001-4,000,000</v>
      </c>
      <c r="C59" s="41" t="s">
        <v>117</v>
      </c>
      <c r="D59" s="31">
        <f t="shared" ca="1" si="70"/>
        <v>0</v>
      </c>
      <c r="E59" s="42">
        <f ca="1">MIN(-IF(OR(E6=1,E9=1),MIN(E16-2000000,4000000-2000000)*Input!$D$68,0),0)*(Input!$D$7="Yes")</f>
        <v>0</v>
      </c>
      <c r="F59" s="43">
        <f ca="1">MIN(-IF(OR(F6=1,F9=1),MIN(F16-2000000,4000000-2000000)*Input!$D$68,0),0)*(Input!$D$7="Yes")</f>
        <v>0</v>
      </c>
      <c r="G59" s="43">
        <f ca="1">MIN(-IF(OR(G6=1,G9=1),MIN(G16-2000000,4000000-2000000)*Input!$D$68,0),0)*(Input!$D$7="Yes")</f>
        <v>0</v>
      </c>
      <c r="H59" s="43">
        <f ca="1">MIN(-IF(OR(H6=1,H9=1),MIN(H16-2000000,4000000-2000000)*Input!$D$68,0),0)*(Input!$D$7="Yes")</f>
        <v>0</v>
      </c>
      <c r="I59" s="43">
        <f ca="1">MIN(-IF(OR(I6=1,I9=1),MIN(I16-2000000,4000000-2000000)*Input!$D$68,0),0)*(Input!$D$7="Yes")</f>
        <v>0</v>
      </c>
      <c r="J59" s="43">
        <f ca="1">MIN(-IF(OR(J6=1,J9=1),MIN(J16-2000000,4000000-2000000)*Input!$D$68,0),0)*(Input!$D$7="Yes")</f>
        <v>0</v>
      </c>
      <c r="K59" s="43">
        <f ca="1">MIN(-IF(OR(K6=1,K9=1),MIN(K16-2000000,4000000-2000000)*Input!$D$68,0),0)*(Input!$D$7="Yes")</f>
        <v>0</v>
      </c>
      <c r="L59" s="43">
        <f ca="1">MIN(-IF(OR(L6=1,L9=1),MIN(L16-2000000,4000000-2000000)*Input!$D$68,0),0)*(Input!$D$7="Yes")</f>
        <v>0</v>
      </c>
      <c r="M59" s="43">
        <f ca="1">MIN(-IF(OR(M6=1,M9=1),MIN(M16-2000000,4000000-2000000)*Input!$D$68,0),0)*(Input!$D$7="Yes")</f>
        <v>0</v>
      </c>
      <c r="N59" s="43">
        <f ca="1">MIN(-IF(OR(N6=1,N9=1),MIN(N16-2000000,4000000-2000000)*Input!$D$68,0),0)*(Input!$D$7="Yes")</f>
        <v>0</v>
      </c>
      <c r="O59" s="43">
        <f ca="1">MIN(-IF(OR(O6=1,O9=1),MIN(O16-2000000,4000000-2000000)*Input!$D$68,0),0)*(Input!$D$7="Yes")</f>
        <v>0</v>
      </c>
      <c r="P59" s="43">
        <f ca="1">MIN(-IF(OR(P6=1,P9=1),MIN(P16-2000000,4000000-2000000)*Input!$D$68,0),0)*(Input!$D$7="Yes")</f>
        <v>0</v>
      </c>
      <c r="Q59" s="43">
        <f ca="1">MIN(-IF(OR(Q6=1,Q9=1),MIN(Q16-2000000,4000000-2000000)*Input!$D$68,0),0)*(Input!$D$7="Yes")</f>
        <v>0</v>
      </c>
      <c r="R59" s="43">
        <f ca="1">MIN(-IF(OR(R6=1,R9=1),MIN(R16-2000000,4000000-2000000)*Input!$D$68,0),0)*(Input!$D$7="Yes")</f>
        <v>0</v>
      </c>
      <c r="S59" s="43">
        <f ca="1">MIN(-IF(OR(S6=1,S9=1),MIN(S16-2000000,4000000-2000000)*Input!$D$68,0),0)*(Input!$D$7="Yes")</f>
        <v>0</v>
      </c>
      <c r="T59" s="43">
        <f ca="1">MIN(-IF(OR(T6=1,T9=1),MIN(T16-2000000,4000000-2000000)*Input!$D$68,0),0)*(Input!$D$7="Yes")</f>
        <v>0</v>
      </c>
      <c r="U59" s="43">
        <f ca="1">MIN(-IF(OR(U6=1,U9=1),MIN(U16-2000000,4000000-2000000)*Input!$D$68,0),0)*(Input!$D$7="Yes")</f>
        <v>0</v>
      </c>
      <c r="V59" s="43">
        <f ca="1">MIN(-IF(OR(V6=1,V9=1),MIN(V16-2000000,4000000-2000000)*Input!$D$68,0),0)*(Input!$D$7="Yes")</f>
        <v>0</v>
      </c>
      <c r="W59" s="43">
        <f ca="1">MIN(-IF(OR(W6=1,W9=1),MIN(W16-2000000,4000000-2000000)*Input!$D$68,0),0)*(Input!$D$7="Yes")</f>
        <v>0</v>
      </c>
      <c r="X59" s="43">
        <f ca="1">MIN(-IF(OR(X6=1,X9=1),MIN(X16-2000000,4000000-2000000)*Input!$D$68,0),0)*(Input!$D$7="Yes")</f>
        <v>0</v>
      </c>
      <c r="Y59" s="43">
        <f ca="1">MIN(-IF(OR(Y6=1,Y9=1),MIN(Y16-2000000,4000000-2000000)*Input!$D$68,0),0)*(Input!$D$7="Yes")</f>
        <v>0</v>
      </c>
      <c r="Z59" s="43">
        <f ca="1">MIN(-IF(OR(Z6=1,Z9=1),MIN(Z16-2000000,4000000-2000000)*Input!$D$68,0),0)*(Input!$D$7="Yes")</f>
        <v>0</v>
      </c>
      <c r="AA59" s="43">
        <f ca="1">MIN(-IF(OR(AA6=1,AA9=1),MIN(AA16-2000000,4000000-2000000)*Input!$D$68,0),0)*(Input!$D$7="Yes")</f>
        <v>0</v>
      </c>
      <c r="AB59" s="43">
        <f ca="1">MIN(-IF(OR(AB6=1,AB9=1),MIN(AB16-2000000,4000000-2000000)*Input!$D$68,0),0)*(Input!$D$7="Yes")</f>
        <v>0</v>
      </c>
      <c r="AC59" s="43">
        <f ca="1">MIN(-IF(OR(AC6=1,AC9=1),MIN(AC16-2000000,4000000-2000000)*Input!$D$68,0),0)*(Input!$D$7="Yes")</f>
        <v>0</v>
      </c>
      <c r="AD59" s="43">
        <f ca="1">MIN(-IF(OR(AD6=1,AD9=1),MIN(AD16-2000000,4000000-2000000)*Input!$D$68,0),0)*(Input!$D$7="Yes")</f>
        <v>0</v>
      </c>
      <c r="AE59" s="43">
        <f ca="1">MIN(-IF(OR(AE6=1,AE9=1),MIN(AE16-2000000,4000000-2000000)*Input!$D$68,0),0)*(Input!$D$7="Yes")</f>
        <v>0</v>
      </c>
      <c r="AF59" s="43">
        <f ca="1">MIN(-IF(OR(AF6=1,AF9=1),MIN(AF16-2000000,4000000-2000000)*Input!$D$68,0),0)*(Input!$D$7="Yes")</f>
        <v>0</v>
      </c>
      <c r="AG59" s="43">
        <f ca="1">MIN(-IF(OR(AG6=1,AG9=1),MIN(AG16-2000000,4000000-2000000)*Input!$D$68,0),0)*(Input!$D$7="Yes")</f>
        <v>0</v>
      </c>
      <c r="AH59" s="43">
        <f ca="1">MIN(-IF(OR(AH6=1,AH9=1),MIN(AH16-2000000,4000000-2000000)*Input!$D$68,0),0)*(Input!$D$7="Yes")</f>
        <v>0</v>
      </c>
      <c r="AI59" s="43">
        <f ca="1">MIN(-IF(OR(AI6=1,AI9=1),MIN(AI16-2000000,4000000-2000000)*Input!$D$68,0),0)*(Input!$D$7="Yes")</f>
        <v>0</v>
      </c>
      <c r="AJ59" s="43">
        <f ca="1">MIN(-IF(OR(AJ6=1,AJ9=1),MIN(AJ16-2000000,4000000-2000000)*Input!$D$68,0),0)*(Input!$D$7="Yes")</f>
        <v>0</v>
      </c>
      <c r="AK59" s="43">
        <f ca="1">MIN(-IF(OR(AK6=1,AK9=1),MIN(AK16-2000000,4000000-2000000)*Input!$D$68,0),0)*(Input!$D$7="Yes")</f>
        <v>0</v>
      </c>
      <c r="AL59" s="43">
        <f ca="1">MIN(-IF(OR(AL6=1,AL9=1),MIN(AL16-2000000,4000000-2000000)*Input!$D$68,0),0)*(Input!$D$7="Yes")</f>
        <v>0</v>
      </c>
      <c r="AM59" s="43">
        <f ca="1">MIN(-IF(OR(AM6=1,AM9=1),MIN(AM16-2000000,4000000-2000000)*Input!$D$68,0),0)*(Input!$D$7="Yes")</f>
        <v>0</v>
      </c>
      <c r="AN59" s="43">
        <f ca="1">MIN(-IF(OR(AN6=1,AN9=1),MIN(AN16-2000000,4000000-2000000)*Input!$D$68,0),0)*(Input!$D$7="Yes")</f>
        <v>0</v>
      </c>
      <c r="AO59" s="43">
        <f ca="1">MIN(-IF(OR(AO6=1,AO9=1),MIN(AO16-2000000,4000000-2000000)*Input!$D$68,0),0)*(Input!$D$7="Yes")</f>
        <v>0</v>
      </c>
      <c r="AP59" s="43">
        <f ca="1">MIN(-IF(OR(AP6=1,AP9=1),MIN(AP16-2000000,4000000-2000000)*Input!$D$68,0),0)*(Input!$D$7="Yes")</f>
        <v>0</v>
      </c>
      <c r="AQ59" s="43">
        <f ca="1">MIN(-IF(OR(AQ6=1,AQ9=1),MIN(AQ16-2000000,4000000-2000000)*Input!$D$68,0),0)*(Input!$D$7="Yes")</f>
        <v>0</v>
      </c>
      <c r="AR59" s="43">
        <f ca="1">MIN(-IF(OR(AR6=1,AR9=1),MIN(AR16-2000000,4000000-2000000)*Input!$D$68,0),0)*(Input!$D$7="Yes")</f>
        <v>0</v>
      </c>
      <c r="AS59" s="43">
        <f ca="1">MIN(-IF(OR(AS6=1,AS9=1),MIN(AS16-2000000,4000000-2000000)*Input!$D$68,0),0)*(Input!$D$7="Yes")</f>
        <v>0</v>
      </c>
      <c r="AT59" s="43">
        <f ca="1">MIN(-IF(OR(AT6=1,AT9=1),MIN(AT16-2000000,4000000-2000000)*Input!$D$68,0),0)*(Input!$D$7="Yes")</f>
        <v>0</v>
      </c>
      <c r="AU59" s="43">
        <f ca="1">MIN(-IF(OR(AU6=1,AU9=1),MIN(AU16-2000000,4000000-2000000)*Input!$D$68,0),0)*(Input!$D$7="Yes")</f>
        <v>0</v>
      </c>
      <c r="AV59" s="43">
        <f ca="1">MIN(-IF(OR(AV6=1,AV9=1),MIN(AV16-2000000,4000000-2000000)*Input!$D$68,0),0)*(Input!$D$7="Yes")</f>
        <v>0</v>
      </c>
      <c r="AW59" s="43">
        <f ca="1">MIN(-IF(OR(AW6=1,AW9=1),MIN(AW16-2000000,4000000-2000000)*Input!$D$68,0),0)*(Input!$D$7="Yes")</f>
        <v>0</v>
      </c>
      <c r="AX59" s="43">
        <f ca="1">MIN(-IF(OR(AX6=1,AX9=1),MIN(AX16-2000000,4000000-2000000)*Input!$D$68,0),0)*(Input!$D$7="Yes")</f>
        <v>0</v>
      </c>
      <c r="AY59" s="43">
        <f ca="1">MIN(-IF(OR(AY6=1,AY9=1),MIN(AY16-2000000,4000000-2000000)*Input!$D$68,0),0)*(Input!$D$7="Yes")</f>
        <v>0</v>
      </c>
      <c r="AZ59" s="43">
        <f ca="1">MIN(-IF(OR(AZ6=1,AZ9=1),MIN(AZ16-2000000,4000000-2000000)*Input!$D$68,0),0)*(Input!$D$7="Yes")</f>
        <v>0</v>
      </c>
      <c r="BA59" s="43">
        <f ca="1">MIN(-IF(OR(BA6=1,BA9=1),MIN(BA16-2000000,4000000-2000000)*Input!$D$68,0),0)*(Input!$D$7="Yes")</f>
        <v>0</v>
      </c>
      <c r="BB59" s="43">
        <f ca="1">MIN(-IF(OR(BB6=1,BB9=1),MIN(BB16-2000000,4000000-2000000)*Input!$D$68,0),0)*(Input!$D$7="Yes")</f>
        <v>0</v>
      </c>
      <c r="BC59" s="43">
        <f ca="1">MIN(-IF(OR(BC6=1,BC9=1),MIN(BC16-2000000,4000000-2000000)*Input!$D$68,0),0)*(Input!$D$7="Yes")</f>
        <v>0</v>
      </c>
      <c r="BD59" s="43">
        <f ca="1">MIN(-IF(OR(BD6=1,BD9=1),MIN(BD16-2000000,4000000-2000000)*Input!$D$68,0),0)*(Input!$D$7="Yes")</f>
        <v>0</v>
      </c>
      <c r="BE59" s="43">
        <f ca="1">MIN(-IF(OR(BE6=1,BE9=1),MIN(BE16-2000000,4000000-2000000)*Input!$D$68,0),0)*(Input!$D$7="Yes")</f>
        <v>0</v>
      </c>
    </row>
    <row r="60" spans="1:57" x14ac:dyDescent="0.2">
      <c r="A60" s="44"/>
      <c r="B60" s="41" t="str">
        <f>+Input!C69</f>
        <v>CCB label fee 4,000,001-6,000,000</v>
      </c>
      <c r="C60" s="41" t="s">
        <v>117</v>
      </c>
      <c r="D60" s="31">
        <f t="shared" ca="1" si="70"/>
        <v>0</v>
      </c>
      <c r="E60" s="42">
        <f ca="1">MIN(-IF(OR(E6=1,E9=1),MIN(E16-4000000,6000000-4000000)*Input!$D$69,0),0)*(Input!$D$7="Yes")</f>
        <v>0</v>
      </c>
      <c r="F60" s="43">
        <f ca="1">MIN(-IF(OR(F6=1,F9=1),MIN(F16-4000000,6000000-4000000)*Input!$D$69,0),0)*(Input!$D$7="Yes")</f>
        <v>0</v>
      </c>
      <c r="G60" s="43">
        <f ca="1">MIN(-IF(OR(G6=1,G9=1),MIN(G16-4000000,6000000-4000000)*Input!$D$69,0),0)*(Input!$D$7="Yes")</f>
        <v>0</v>
      </c>
      <c r="H60" s="43">
        <f ca="1">MIN(-IF(OR(H6=1,H9=1),MIN(H16-4000000,6000000-4000000)*Input!$D$69,0),0)*(Input!$D$7="Yes")</f>
        <v>0</v>
      </c>
      <c r="I60" s="43">
        <f ca="1">MIN(-IF(OR(I6=1,I9=1),MIN(I16-4000000,6000000-4000000)*Input!$D$69,0),0)*(Input!$D$7="Yes")</f>
        <v>0</v>
      </c>
      <c r="J60" s="43">
        <f ca="1">MIN(-IF(OR(J6=1,J9=1),MIN(J16-4000000,6000000-4000000)*Input!$D$69,0),0)*(Input!$D$7="Yes")</f>
        <v>0</v>
      </c>
      <c r="K60" s="43">
        <f ca="1">MIN(-IF(OR(K6=1,K9=1),MIN(K16-4000000,6000000-4000000)*Input!$D$69,0),0)*(Input!$D$7="Yes")</f>
        <v>0</v>
      </c>
      <c r="L60" s="43">
        <f ca="1">MIN(-IF(OR(L6=1,L9=1),MIN(L16-4000000,6000000-4000000)*Input!$D$69,0),0)*(Input!$D$7="Yes")</f>
        <v>0</v>
      </c>
      <c r="M60" s="43">
        <f ca="1">MIN(-IF(OR(M6=1,M9=1),MIN(M16-4000000,6000000-4000000)*Input!$D$69,0),0)*(Input!$D$7="Yes")</f>
        <v>0</v>
      </c>
      <c r="N60" s="43">
        <f ca="1">MIN(-IF(OR(N6=1,N9=1),MIN(N16-4000000,6000000-4000000)*Input!$D$69,0),0)*(Input!$D$7="Yes")</f>
        <v>0</v>
      </c>
      <c r="O60" s="43">
        <f ca="1">MIN(-IF(OR(O6=1,O9=1),MIN(O16-4000000,6000000-4000000)*Input!$D$69,0),0)*(Input!$D$7="Yes")</f>
        <v>0</v>
      </c>
      <c r="P60" s="43">
        <f ca="1">MIN(-IF(OR(P6=1,P9=1),MIN(P16-4000000,6000000-4000000)*Input!$D$69,0),0)*(Input!$D$7="Yes")</f>
        <v>0</v>
      </c>
      <c r="Q60" s="43">
        <f ca="1">MIN(-IF(OR(Q6=1,Q9=1),MIN(Q16-4000000,6000000-4000000)*Input!$D$69,0),0)*(Input!$D$7="Yes")</f>
        <v>0</v>
      </c>
      <c r="R60" s="43">
        <f ca="1">MIN(-IF(OR(R6=1,R9=1),MIN(R16-4000000,6000000-4000000)*Input!$D$69,0),0)*(Input!$D$7="Yes")</f>
        <v>0</v>
      </c>
      <c r="S60" s="43">
        <f ca="1">MIN(-IF(OR(S6=1,S9=1),MIN(S16-4000000,6000000-4000000)*Input!$D$69,0),0)*(Input!$D$7="Yes")</f>
        <v>0</v>
      </c>
      <c r="T60" s="43">
        <f ca="1">MIN(-IF(OR(T6=1,T9=1),MIN(T16-4000000,6000000-4000000)*Input!$D$69,0),0)*(Input!$D$7="Yes")</f>
        <v>0</v>
      </c>
      <c r="U60" s="43">
        <f ca="1">MIN(-IF(OR(U6=1,U9=1),MIN(U16-4000000,6000000-4000000)*Input!$D$69,0),0)*(Input!$D$7="Yes")</f>
        <v>0</v>
      </c>
      <c r="V60" s="43">
        <f ca="1">MIN(-IF(OR(V6=1,V9=1),MIN(V16-4000000,6000000-4000000)*Input!$D$69,0),0)*(Input!$D$7="Yes")</f>
        <v>0</v>
      </c>
      <c r="W60" s="43">
        <f ca="1">MIN(-IF(OR(W6=1,W9=1),MIN(W16-4000000,6000000-4000000)*Input!$D$69,0),0)*(Input!$D$7="Yes")</f>
        <v>0</v>
      </c>
      <c r="X60" s="43">
        <f ca="1">MIN(-IF(OR(X6=1,X9=1),MIN(X16-4000000,6000000-4000000)*Input!$D$69,0),0)*(Input!$D$7="Yes")</f>
        <v>0</v>
      </c>
      <c r="Y60" s="43">
        <f ca="1">MIN(-IF(OR(Y6=1,Y9=1),MIN(Y16-4000000,6000000-4000000)*Input!$D$69,0),0)*(Input!$D$7="Yes")</f>
        <v>0</v>
      </c>
      <c r="Z60" s="43">
        <f ca="1">MIN(-IF(OR(Z6=1,Z9=1),MIN(Z16-4000000,6000000-4000000)*Input!$D$69,0),0)*(Input!$D$7="Yes")</f>
        <v>0</v>
      </c>
      <c r="AA60" s="43">
        <f ca="1">MIN(-IF(OR(AA6=1,AA9=1),MIN(AA16-4000000,6000000-4000000)*Input!$D$69,0),0)*(Input!$D$7="Yes")</f>
        <v>0</v>
      </c>
      <c r="AB60" s="43">
        <f ca="1">MIN(-IF(OR(AB6=1,AB9=1),MIN(AB16-4000000,6000000-4000000)*Input!$D$69,0),0)*(Input!$D$7="Yes")</f>
        <v>0</v>
      </c>
      <c r="AC60" s="43">
        <f ca="1">MIN(-IF(OR(AC6=1,AC9=1),MIN(AC16-4000000,6000000-4000000)*Input!$D$69,0),0)*(Input!$D$7="Yes")</f>
        <v>0</v>
      </c>
      <c r="AD60" s="43">
        <f ca="1">MIN(-IF(OR(AD6=1,AD9=1),MIN(AD16-4000000,6000000-4000000)*Input!$D$69,0),0)*(Input!$D$7="Yes")</f>
        <v>0</v>
      </c>
      <c r="AE60" s="43">
        <f ca="1">MIN(-IF(OR(AE6=1,AE9=1),MIN(AE16-4000000,6000000-4000000)*Input!$D$69,0),0)*(Input!$D$7="Yes")</f>
        <v>0</v>
      </c>
      <c r="AF60" s="43">
        <f ca="1">MIN(-IF(OR(AF6=1,AF9=1),MIN(AF16-4000000,6000000-4000000)*Input!$D$69,0),0)*(Input!$D$7="Yes")</f>
        <v>0</v>
      </c>
      <c r="AG60" s="43">
        <f ca="1">MIN(-IF(OR(AG6=1,AG9=1),MIN(AG16-4000000,6000000-4000000)*Input!$D$69,0),0)*(Input!$D$7="Yes")</f>
        <v>0</v>
      </c>
      <c r="AH60" s="43">
        <f ca="1">MIN(-IF(OR(AH6=1,AH9=1),MIN(AH16-4000000,6000000-4000000)*Input!$D$69,0),0)*(Input!$D$7="Yes")</f>
        <v>0</v>
      </c>
      <c r="AI60" s="43">
        <f ca="1">MIN(-IF(OR(AI6=1,AI9=1),MIN(AI16-4000000,6000000-4000000)*Input!$D$69,0),0)*(Input!$D$7="Yes")</f>
        <v>0</v>
      </c>
      <c r="AJ60" s="43">
        <f ca="1">MIN(-IF(OR(AJ6=1,AJ9=1),MIN(AJ16-4000000,6000000-4000000)*Input!$D$69,0),0)*(Input!$D$7="Yes")</f>
        <v>0</v>
      </c>
      <c r="AK60" s="43">
        <f ca="1">MIN(-IF(OR(AK6=1,AK9=1),MIN(AK16-4000000,6000000-4000000)*Input!$D$69,0),0)*(Input!$D$7="Yes")</f>
        <v>0</v>
      </c>
      <c r="AL60" s="43">
        <f ca="1">MIN(-IF(OR(AL6=1,AL9=1),MIN(AL16-4000000,6000000-4000000)*Input!$D$69,0),0)*(Input!$D$7="Yes")</f>
        <v>0</v>
      </c>
      <c r="AM60" s="43">
        <f ca="1">MIN(-IF(OR(AM6=1,AM9=1),MIN(AM16-4000000,6000000-4000000)*Input!$D$69,0),0)*(Input!$D$7="Yes")</f>
        <v>0</v>
      </c>
      <c r="AN60" s="43">
        <f ca="1">MIN(-IF(OR(AN6=1,AN9=1),MIN(AN16-4000000,6000000-4000000)*Input!$D$69,0),0)*(Input!$D$7="Yes")</f>
        <v>0</v>
      </c>
      <c r="AO60" s="43">
        <f ca="1">MIN(-IF(OR(AO6=1,AO9=1),MIN(AO16-4000000,6000000-4000000)*Input!$D$69,0),0)*(Input!$D$7="Yes")</f>
        <v>0</v>
      </c>
      <c r="AP60" s="43">
        <f ca="1">MIN(-IF(OR(AP6=1,AP9=1),MIN(AP16-4000000,6000000-4000000)*Input!$D$69,0),0)*(Input!$D$7="Yes")</f>
        <v>0</v>
      </c>
      <c r="AQ60" s="43">
        <f ca="1">MIN(-IF(OR(AQ6=1,AQ9=1),MIN(AQ16-4000000,6000000-4000000)*Input!$D$69,0),0)*(Input!$D$7="Yes")</f>
        <v>0</v>
      </c>
      <c r="AR60" s="43">
        <f ca="1">MIN(-IF(OR(AR6=1,AR9=1),MIN(AR16-4000000,6000000-4000000)*Input!$D$69,0),0)*(Input!$D$7="Yes")</f>
        <v>0</v>
      </c>
      <c r="AS60" s="43">
        <f ca="1">MIN(-IF(OR(AS6=1,AS9=1),MIN(AS16-4000000,6000000-4000000)*Input!$D$69,0),0)*(Input!$D$7="Yes")</f>
        <v>0</v>
      </c>
      <c r="AT60" s="43">
        <f ca="1">MIN(-IF(OR(AT6=1,AT9=1),MIN(AT16-4000000,6000000-4000000)*Input!$D$69,0),0)*(Input!$D$7="Yes")</f>
        <v>0</v>
      </c>
      <c r="AU60" s="43">
        <f ca="1">MIN(-IF(OR(AU6=1,AU9=1),MIN(AU16-4000000,6000000-4000000)*Input!$D$69,0),0)*(Input!$D$7="Yes")</f>
        <v>0</v>
      </c>
      <c r="AV60" s="43">
        <f ca="1">MIN(-IF(OR(AV6=1,AV9=1),MIN(AV16-4000000,6000000-4000000)*Input!$D$69,0),0)*(Input!$D$7="Yes")</f>
        <v>0</v>
      </c>
      <c r="AW60" s="43">
        <f ca="1">MIN(-IF(OR(AW6=1,AW9=1),MIN(AW16-4000000,6000000-4000000)*Input!$D$69,0),0)*(Input!$D$7="Yes")</f>
        <v>0</v>
      </c>
      <c r="AX60" s="43">
        <f ca="1">MIN(-IF(OR(AX6=1,AX9=1),MIN(AX16-4000000,6000000-4000000)*Input!$D$69,0),0)*(Input!$D$7="Yes")</f>
        <v>0</v>
      </c>
      <c r="AY60" s="43">
        <f ca="1">MIN(-IF(OR(AY6=1,AY9=1),MIN(AY16-4000000,6000000-4000000)*Input!$D$69,0),0)*(Input!$D$7="Yes")</f>
        <v>0</v>
      </c>
      <c r="AZ60" s="43">
        <f ca="1">MIN(-IF(OR(AZ6=1,AZ9=1),MIN(AZ16-4000000,6000000-4000000)*Input!$D$69,0),0)*(Input!$D$7="Yes")</f>
        <v>0</v>
      </c>
      <c r="BA60" s="43">
        <f ca="1">MIN(-IF(OR(BA6=1,BA9=1),MIN(BA16-4000000,6000000-4000000)*Input!$D$69,0),0)*(Input!$D$7="Yes")</f>
        <v>0</v>
      </c>
      <c r="BB60" s="43">
        <f ca="1">MIN(-IF(OR(BB6=1,BB9=1),MIN(BB16-4000000,6000000-4000000)*Input!$D$69,0),0)*(Input!$D$7="Yes")</f>
        <v>0</v>
      </c>
      <c r="BC60" s="43">
        <f ca="1">MIN(-IF(OR(BC6=1,BC9=1),MIN(BC16-4000000,6000000-4000000)*Input!$D$69,0),0)*(Input!$D$7="Yes")</f>
        <v>0</v>
      </c>
      <c r="BD60" s="43">
        <f ca="1">MIN(-IF(OR(BD6=1,BD9=1),MIN(BD16-4000000,6000000-4000000)*Input!$D$69,0),0)*(Input!$D$7="Yes")</f>
        <v>0</v>
      </c>
      <c r="BE60" s="43">
        <f ca="1">MIN(-IF(OR(BE6=1,BE9=1),MIN(BE16-4000000,6000000-4000000)*Input!$D$69,0),0)*(Input!$D$7="Yes")</f>
        <v>0</v>
      </c>
    </row>
    <row r="61" spans="1:57" x14ac:dyDescent="0.2">
      <c r="A61" s="44"/>
      <c r="B61" s="41" t="str">
        <f>+Input!C70</f>
        <v>CCB label fee 6,000,001-8,000,000</v>
      </c>
      <c r="C61" s="41" t="s">
        <v>117</v>
      </c>
      <c r="D61" s="31">
        <f t="shared" ca="1" si="70"/>
        <v>0</v>
      </c>
      <c r="E61" s="42">
        <f ca="1">MIN(-IF(OR(E6=1,E9=1),MIN(E16-6000000,8000000-6000000)*Input!$D$70,0),0)*(Input!$D$7="Yes")</f>
        <v>0</v>
      </c>
      <c r="F61" s="43">
        <f ca="1">MIN(-IF(OR(F6=1,F9=1),MIN(F16-6000000,8000000-6000000)*Input!$D$70,0),0)*(Input!$D$7="Yes")</f>
        <v>0</v>
      </c>
      <c r="G61" s="43">
        <f ca="1">MIN(-IF(OR(G6=1,G9=1),MIN(G16-6000000,8000000-6000000)*Input!$D$70,0),0)*(Input!$D$7="Yes")</f>
        <v>0</v>
      </c>
      <c r="H61" s="43">
        <f ca="1">MIN(-IF(OR(H6=1,H9=1),MIN(H16-6000000,8000000-6000000)*Input!$D$70,0),0)*(Input!$D$7="Yes")</f>
        <v>0</v>
      </c>
      <c r="I61" s="43">
        <f ca="1">MIN(-IF(OR(I6=1,I9=1),MIN(I16-6000000,8000000-6000000)*Input!$D$70,0),0)*(Input!$D$7="Yes")</f>
        <v>0</v>
      </c>
      <c r="J61" s="43">
        <f ca="1">MIN(-IF(OR(J6=1,J9=1),MIN(J16-6000000,8000000-6000000)*Input!$D$70,0),0)*(Input!$D$7="Yes")</f>
        <v>0</v>
      </c>
      <c r="K61" s="43">
        <f ca="1">MIN(-IF(OR(K6=1,K9=1),MIN(K16-6000000,8000000-6000000)*Input!$D$70,0),0)*(Input!$D$7="Yes")</f>
        <v>0</v>
      </c>
      <c r="L61" s="43">
        <f ca="1">MIN(-IF(OR(L6=1,L9=1),MIN(L16-6000000,8000000-6000000)*Input!$D$70,0),0)*(Input!$D$7="Yes")</f>
        <v>0</v>
      </c>
      <c r="M61" s="43">
        <f ca="1">MIN(-IF(OR(M6=1,M9=1),MIN(M16-6000000,8000000-6000000)*Input!$D$70,0),0)*(Input!$D$7="Yes")</f>
        <v>0</v>
      </c>
      <c r="N61" s="43">
        <f ca="1">MIN(-IF(OR(N6=1,N9=1),MIN(N16-6000000,8000000-6000000)*Input!$D$70,0),0)*(Input!$D$7="Yes")</f>
        <v>0</v>
      </c>
      <c r="O61" s="43">
        <f ca="1">MIN(-IF(OR(O6=1,O9=1),MIN(O16-6000000,8000000-6000000)*Input!$D$70,0),0)*(Input!$D$7="Yes")</f>
        <v>0</v>
      </c>
      <c r="P61" s="43">
        <f ca="1">MIN(-IF(OR(P6=1,P9=1),MIN(P16-6000000,8000000-6000000)*Input!$D$70,0),0)*(Input!$D$7="Yes")</f>
        <v>0</v>
      </c>
      <c r="Q61" s="43">
        <f ca="1">MIN(-IF(OR(Q6=1,Q9=1),MIN(Q16-6000000,8000000-6000000)*Input!$D$70,0),0)*(Input!$D$7="Yes")</f>
        <v>0</v>
      </c>
      <c r="R61" s="43">
        <f ca="1">MIN(-IF(OR(R6=1,R9=1),MIN(R16-6000000,8000000-6000000)*Input!$D$70,0),0)*(Input!$D$7="Yes")</f>
        <v>0</v>
      </c>
      <c r="S61" s="43">
        <f ca="1">MIN(-IF(OR(S6=1,S9=1),MIN(S16-6000000,8000000-6000000)*Input!$D$70,0),0)*(Input!$D$7="Yes")</f>
        <v>0</v>
      </c>
      <c r="T61" s="43">
        <f ca="1">MIN(-IF(OR(T6=1,T9=1),MIN(T16-6000000,8000000-6000000)*Input!$D$70,0),0)*(Input!$D$7="Yes")</f>
        <v>0</v>
      </c>
      <c r="U61" s="43">
        <f ca="1">MIN(-IF(OR(U6=1,U9=1),MIN(U16-6000000,8000000-6000000)*Input!$D$70,0),0)*(Input!$D$7="Yes")</f>
        <v>0</v>
      </c>
      <c r="V61" s="43">
        <f ca="1">MIN(-IF(OR(V6=1,V9=1),MIN(V16-6000000,8000000-6000000)*Input!$D$70,0),0)*(Input!$D$7="Yes")</f>
        <v>0</v>
      </c>
      <c r="W61" s="43">
        <f ca="1">MIN(-IF(OR(W6=1,W9=1),MIN(W16-6000000,8000000-6000000)*Input!$D$70,0),0)*(Input!$D$7="Yes")</f>
        <v>0</v>
      </c>
      <c r="X61" s="43">
        <f ca="1">MIN(-IF(OR(X6=1,X9=1),MIN(X16-6000000,8000000-6000000)*Input!$D$70,0),0)*(Input!$D$7="Yes")</f>
        <v>0</v>
      </c>
      <c r="Y61" s="43">
        <f ca="1">MIN(-IF(OR(Y6=1,Y9=1),MIN(Y16-6000000,8000000-6000000)*Input!$D$70,0),0)*(Input!$D$7="Yes")</f>
        <v>0</v>
      </c>
      <c r="Z61" s="43">
        <f ca="1">MIN(-IF(OR(Z6=1,Z9=1),MIN(Z16-6000000,8000000-6000000)*Input!$D$70,0),0)*(Input!$D$7="Yes")</f>
        <v>0</v>
      </c>
      <c r="AA61" s="43">
        <f ca="1">MIN(-IF(OR(AA6=1,AA9=1),MIN(AA16-6000000,8000000-6000000)*Input!$D$70,0),0)*(Input!$D$7="Yes")</f>
        <v>0</v>
      </c>
      <c r="AB61" s="43">
        <f ca="1">MIN(-IF(OR(AB6=1,AB9=1),MIN(AB16-6000000,8000000-6000000)*Input!$D$70,0),0)*(Input!$D$7="Yes")</f>
        <v>0</v>
      </c>
      <c r="AC61" s="43">
        <f ca="1">MIN(-IF(OR(AC6=1,AC9=1),MIN(AC16-6000000,8000000-6000000)*Input!$D$70,0),0)*(Input!$D$7="Yes")</f>
        <v>0</v>
      </c>
      <c r="AD61" s="43">
        <f ca="1">MIN(-IF(OR(AD6=1,AD9=1),MIN(AD16-6000000,8000000-6000000)*Input!$D$70,0),0)*(Input!$D$7="Yes")</f>
        <v>0</v>
      </c>
      <c r="AE61" s="43">
        <f ca="1">MIN(-IF(OR(AE6=1,AE9=1),MIN(AE16-6000000,8000000-6000000)*Input!$D$70,0),0)*(Input!$D$7="Yes")</f>
        <v>0</v>
      </c>
      <c r="AF61" s="43">
        <f ca="1">MIN(-IF(OR(AF6=1,AF9=1),MIN(AF16-6000000,8000000-6000000)*Input!$D$70,0),0)*(Input!$D$7="Yes")</f>
        <v>0</v>
      </c>
      <c r="AG61" s="43">
        <f ca="1">MIN(-IF(OR(AG6=1,AG9=1),MIN(AG16-6000000,8000000-6000000)*Input!$D$70,0),0)*(Input!$D$7="Yes")</f>
        <v>0</v>
      </c>
      <c r="AH61" s="43">
        <f ca="1">MIN(-IF(OR(AH6=1,AH9=1),MIN(AH16-6000000,8000000-6000000)*Input!$D$70,0),0)*(Input!$D$7="Yes")</f>
        <v>0</v>
      </c>
      <c r="AI61" s="43">
        <f ca="1">MIN(-IF(OR(AI6=1,AI9=1),MIN(AI16-6000000,8000000-6000000)*Input!$D$70,0),0)*(Input!$D$7="Yes")</f>
        <v>0</v>
      </c>
      <c r="AJ61" s="43">
        <f ca="1">MIN(-IF(OR(AJ6=1,AJ9=1),MIN(AJ16-6000000,8000000-6000000)*Input!$D$70,0),0)*(Input!$D$7="Yes")</f>
        <v>0</v>
      </c>
      <c r="AK61" s="43">
        <f ca="1">MIN(-IF(OR(AK6=1,AK9=1),MIN(AK16-6000000,8000000-6000000)*Input!$D$70,0),0)*(Input!$D$7="Yes")</f>
        <v>0</v>
      </c>
      <c r="AL61" s="43">
        <f ca="1">MIN(-IF(OR(AL6=1,AL9=1),MIN(AL16-6000000,8000000-6000000)*Input!$D$70,0),0)*(Input!$D$7="Yes")</f>
        <v>0</v>
      </c>
      <c r="AM61" s="43">
        <f ca="1">MIN(-IF(OR(AM6=1,AM9=1),MIN(AM16-6000000,8000000-6000000)*Input!$D$70,0),0)*(Input!$D$7="Yes")</f>
        <v>0</v>
      </c>
      <c r="AN61" s="43">
        <f ca="1">MIN(-IF(OR(AN6=1,AN9=1),MIN(AN16-6000000,8000000-6000000)*Input!$D$70,0),0)*(Input!$D$7="Yes")</f>
        <v>0</v>
      </c>
      <c r="AO61" s="43">
        <f ca="1">MIN(-IF(OR(AO6=1,AO9=1),MIN(AO16-6000000,8000000-6000000)*Input!$D$70,0),0)*(Input!$D$7="Yes")</f>
        <v>0</v>
      </c>
      <c r="AP61" s="43">
        <f ca="1">MIN(-IF(OR(AP6=1,AP9=1),MIN(AP16-6000000,8000000-6000000)*Input!$D$70,0),0)*(Input!$D$7="Yes")</f>
        <v>0</v>
      </c>
      <c r="AQ61" s="43">
        <f ca="1">MIN(-IF(OR(AQ6=1,AQ9=1),MIN(AQ16-6000000,8000000-6000000)*Input!$D$70,0),0)*(Input!$D$7="Yes")</f>
        <v>0</v>
      </c>
      <c r="AR61" s="43">
        <f ca="1">MIN(-IF(OR(AR6=1,AR9=1),MIN(AR16-6000000,8000000-6000000)*Input!$D$70,0),0)*(Input!$D$7="Yes")</f>
        <v>0</v>
      </c>
      <c r="AS61" s="43">
        <f ca="1">MIN(-IF(OR(AS6=1,AS9=1),MIN(AS16-6000000,8000000-6000000)*Input!$D$70,0),0)*(Input!$D$7="Yes")</f>
        <v>0</v>
      </c>
      <c r="AT61" s="43">
        <f ca="1">MIN(-IF(OR(AT6=1,AT9=1),MIN(AT16-6000000,8000000-6000000)*Input!$D$70,0),0)*(Input!$D$7="Yes")</f>
        <v>0</v>
      </c>
      <c r="AU61" s="43">
        <f ca="1">MIN(-IF(OR(AU6=1,AU9=1),MIN(AU16-6000000,8000000-6000000)*Input!$D$70,0),0)*(Input!$D$7="Yes")</f>
        <v>0</v>
      </c>
      <c r="AV61" s="43">
        <f ca="1">MIN(-IF(OR(AV6=1,AV9=1),MIN(AV16-6000000,8000000-6000000)*Input!$D$70,0),0)*(Input!$D$7="Yes")</f>
        <v>0</v>
      </c>
      <c r="AW61" s="43">
        <f ca="1">MIN(-IF(OR(AW6=1,AW9=1),MIN(AW16-6000000,8000000-6000000)*Input!$D$70,0),0)*(Input!$D$7="Yes")</f>
        <v>0</v>
      </c>
      <c r="AX61" s="43">
        <f ca="1">MIN(-IF(OR(AX6=1,AX9=1),MIN(AX16-6000000,8000000-6000000)*Input!$D$70,0),0)*(Input!$D$7="Yes")</f>
        <v>0</v>
      </c>
      <c r="AY61" s="43">
        <f ca="1">MIN(-IF(OR(AY6=1,AY9=1),MIN(AY16-6000000,8000000-6000000)*Input!$D$70,0),0)*(Input!$D$7="Yes")</f>
        <v>0</v>
      </c>
      <c r="AZ61" s="43">
        <f ca="1">MIN(-IF(OR(AZ6=1,AZ9=1),MIN(AZ16-6000000,8000000-6000000)*Input!$D$70,0),0)*(Input!$D$7="Yes")</f>
        <v>0</v>
      </c>
      <c r="BA61" s="43">
        <f ca="1">MIN(-IF(OR(BA6=1,BA9=1),MIN(BA16-6000000,8000000-6000000)*Input!$D$70,0),0)*(Input!$D$7="Yes")</f>
        <v>0</v>
      </c>
      <c r="BB61" s="43">
        <f ca="1">MIN(-IF(OR(BB6=1,BB9=1),MIN(BB16-6000000,8000000-6000000)*Input!$D$70,0),0)*(Input!$D$7="Yes")</f>
        <v>0</v>
      </c>
      <c r="BC61" s="43">
        <f ca="1">MIN(-IF(OR(BC6=1,BC9=1),MIN(BC16-6000000,8000000-6000000)*Input!$D$70,0),0)*(Input!$D$7="Yes")</f>
        <v>0</v>
      </c>
      <c r="BD61" s="43">
        <f ca="1">MIN(-IF(OR(BD6=1,BD9=1),MIN(BD16-6000000,8000000-6000000)*Input!$D$70,0),0)*(Input!$D$7="Yes")</f>
        <v>0</v>
      </c>
      <c r="BE61" s="43">
        <f ca="1">MIN(-IF(OR(BE6=1,BE9=1),MIN(BE16-6000000,8000000-6000000)*Input!$D$70,0),0)*(Input!$D$7="Yes")</f>
        <v>0</v>
      </c>
    </row>
    <row r="62" spans="1:57" x14ac:dyDescent="0.2">
      <c r="A62" s="44"/>
      <c r="B62" s="41" t="str">
        <f>+Input!C71</f>
        <v>CCB label fee 8,000,001-10,000,000</v>
      </c>
      <c r="C62" s="41" t="s">
        <v>117</v>
      </c>
      <c r="D62" s="31">
        <f t="shared" ca="1" si="70"/>
        <v>0</v>
      </c>
      <c r="E62" s="42">
        <f ca="1">MIN(-IF(OR(E6=1,E9=1),MIN(E16-8000000,10000000-8000000)*Input!$D$71,0),0)*(Input!$D$7="Yes")</f>
        <v>0</v>
      </c>
      <c r="F62" s="43">
        <f ca="1">MIN(-IF(OR(F6=1,F9=1),MIN(F16-8000000,10000000-8000000)*Input!$D$71,0),0)*(Input!$D$7="Yes")</f>
        <v>0</v>
      </c>
      <c r="G62" s="43">
        <f ca="1">MIN(-IF(OR(G6=1,G9=1),MIN(G16-8000000,10000000-8000000)*Input!$D$71,0),0)*(Input!$D$7="Yes")</f>
        <v>0</v>
      </c>
      <c r="H62" s="43">
        <f ca="1">MIN(-IF(OR(H6=1,H9=1),MIN(H16-8000000,10000000-8000000)*Input!$D$71,0),0)*(Input!$D$7="Yes")</f>
        <v>0</v>
      </c>
      <c r="I62" s="43">
        <f ca="1">MIN(-IF(OR(I6=1,I9=1),MIN(I16-8000000,10000000-8000000)*Input!$D$71,0),0)*(Input!$D$7="Yes")</f>
        <v>0</v>
      </c>
      <c r="J62" s="43">
        <f ca="1">MIN(-IF(OR(J6=1,J9=1),MIN(J16-8000000,10000000-8000000)*Input!$D$71,0),0)*(Input!$D$7="Yes")</f>
        <v>0</v>
      </c>
      <c r="K62" s="43">
        <f ca="1">MIN(-IF(OR(K6=1,K9=1),MIN(K16-8000000,10000000-8000000)*Input!$D$71,0),0)*(Input!$D$7="Yes")</f>
        <v>0</v>
      </c>
      <c r="L62" s="43">
        <f ca="1">MIN(-IF(OR(L6=1,L9=1),MIN(L16-8000000,10000000-8000000)*Input!$D$71,0),0)*(Input!$D$7="Yes")</f>
        <v>0</v>
      </c>
      <c r="M62" s="43">
        <f ca="1">MIN(-IF(OR(M6=1,M9=1),MIN(M16-8000000,10000000-8000000)*Input!$D$71,0),0)*(Input!$D$7="Yes")</f>
        <v>0</v>
      </c>
      <c r="N62" s="43">
        <f ca="1">MIN(-IF(OR(N6=1,N9=1),MIN(N16-8000000,10000000-8000000)*Input!$D$71,0),0)*(Input!$D$7="Yes")</f>
        <v>0</v>
      </c>
      <c r="O62" s="43">
        <f ca="1">MIN(-IF(OR(O6=1,O9=1),MIN(O16-8000000,10000000-8000000)*Input!$D$71,0),0)*(Input!$D$7="Yes")</f>
        <v>0</v>
      </c>
      <c r="P62" s="43">
        <f ca="1">MIN(-IF(OR(P6=1,P9=1),MIN(P16-8000000,10000000-8000000)*Input!$D$71,0),0)*(Input!$D$7="Yes")</f>
        <v>0</v>
      </c>
      <c r="Q62" s="43">
        <f ca="1">MIN(-IF(OR(Q6=1,Q9=1),MIN(Q16-8000000,10000000-8000000)*Input!$D$71,0),0)*(Input!$D$7="Yes")</f>
        <v>0</v>
      </c>
      <c r="R62" s="43">
        <f ca="1">MIN(-IF(OR(R6=1,R9=1),MIN(R16-8000000,10000000-8000000)*Input!$D$71,0),0)*(Input!$D$7="Yes")</f>
        <v>0</v>
      </c>
      <c r="S62" s="43">
        <f ca="1">MIN(-IF(OR(S6=1,S9=1),MIN(S16-8000000,10000000-8000000)*Input!$D$71,0),0)*(Input!$D$7="Yes")</f>
        <v>0</v>
      </c>
      <c r="T62" s="43">
        <f ca="1">MIN(-IF(OR(T6=1,T9=1),MIN(T16-8000000,10000000-8000000)*Input!$D$71,0),0)*(Input!$D$7="Yes")</f>
        <v>0</v>
      </c>
      <c r="U62" s="43">
        <f ca="1">MIN(-IF(OR(U6=1,U9=1),MIN(U16-8000000,10000000-8000000)*Input!$D$71,0),0)*(Input!$D$7="Yes")</f>
        <v>0</v>
      </c>
      <c r="V62" s="43">
        <f ca="1">MIN(-IF(OR(V6=1,V9=1),MIN(V16-8000000,10000000-8000000)*Input!$D$71,0),0)*(Input!$D$7="Yes")</f>
        <v>0</v>
      </c>
      <c r="W62" s="43">
        <f ca="1">MIN(-IF(OR(W6=1,W9=1),MIN(W16-8000000,10000000-8000000)*Input!$D$71,0),0)*(Input!$D$7="Yes")</f>
        <v>0</v>
      </c>
      <c r="X62" s="43">
        <f ca="1">MIN(-IF(OR(X6=1,X9=1),MIN(X16-8000000,10000000-8000000)*Input!$D$71,0),0)*(Input!$D$7="Yes")</f>
        <v>0</v>
      </c>
      <c r="Y62" s="43">
        <f ca="1">MIN(-IF(OR(Y6=1,Y9=1),MIN(Y16-8000000,10000000-8000000)*Input!$D$71,0),0)*(Input!$D$7="Yes")</f>
        <v>0</v>
      </c>
      <c r="Z62" s="43">
        <f ca="1">MIN(-IF(OR(Z6=1,Z9=1),MIN(Z16-8000000,10000000-8000000)*Input!$D$71,0),0)*(Input!$D$7="Yes")</f>
        <v>0</v>
      </c>
      <c r="AA62" s="43">
        <f ca="1">MIN(-IF(OR(AA6=1,AA9=1),MIN(AA16-8000000,10000000-8000000)*Input!$D$71,0),0)*(Input!$D$7="Yes")</f>
        <v>0</v>
      </c>
      <c r="AB62" s="43">
        <f ca="1">MIN(-IF(OR(AB6=1,AB9=1),MIN(AB16-8000000,10000000-8000000)*Input!$D$71,0),0)*(Input!$D$7="Yes")</f>
        <v>0</v>
      </c>
      <c r="AC62" s="43">
        <f ca="1">MIN(-IF(OR(AC6=1,AC9=1),MIN(AC16-8000000,10000000-8000000)*Input!$D$71,0),0)*(Input!$D$7="Yes")</f>
        <v>0</v>
      </c>
      <c r="AD62" s="43">
        <f ca="1">MIN(-IF(OR(AD6=1,AD9=1),MIN(AD16-8000000,10000000-8000000)*Input!$D$71,0),0)*(Input!$D$7="Yes")</f>
        <v>0</v>
      </c>
      <c r="AE62" s="43">
        <f ca="1">MIN(-IF(OR(AE6=1,AE9=1),MIN(AE16-8000000,10000000-8000000)*Input!$D$71,0),0)*(Input!$D$7="Yes")</f>
        <v>0</v>
      </c>
      <c r="AF62" s="43">
        <f ca="1">MIN(-IF(OR(AF6=1,AF9=1),MIN(AF16-8000000,10000000-8000000)*Input!$D$71,0),0)*(Input!$D$7="Yes")</f>
        <v>0</v>
      </c>
      <c r="AG62" s="43">
        <f ca="1">MIN(-IF(OR(AG6=1,AG9=1),MIN(AG16-8000000,10000000-8000000)*Input!$D$71,0),0)*(Input!$D$7="Yes")</f>
        <v>0</v>
      </c>
      <c r="AH62" s="43">
        <f ca="1">MIN(-IF(OR(AH6=1,AH9=1),MIN(AH16-8000000,10000000-8000000)*Input!$D$71,0),0)*(Input!$D$7="Yes")</f>
        <v>0</v>
      </c>
      <c r="AI62" s="43">
        <f ca="1">MIN(-IF(OR(AI6=1,AI9=1),MIN(AI16-8000000,10000000-8000000)*Input!$D$71,0),0)*(Input!$D$7="Yes")</f>
        <v>0</v>
      </c>
      <c r="AJ62" s="43">
        <f ca="1">MIN(-IF(OR(AJ6=1,AJ9=1),MIN(AJ16-8000000,10000000-8000000)*Input!$D$71,0),0)*(Input!$D$7="Yes")</f>
        <v>0</v>
      </c>
      <c r="AK62" s="43">
        <f ca="1">MIN(-IF(OR(AK6=1,AK9=1),MIN(AK16-8000000,10000000-8000000)*Input!$D$71,0),0)*(Input!$D$7="Yes")</f>
        <v>0</v>
      </c>
      <c r="AL62" s="43">
        <f ca="1">MIN(-IF(OR(AL6=1,AL9=1),MIN(AL16-8000000,10000000-8000000)*Input!$D$71,0),0)*(Input!$D$7="Yes")</f>
        <v>0</v>
      </c>
      <c r="AM62" s="43">
        <f ca="1">MIN(-IF(OR(AM6=1,AM9=1),MIN(AM16-8000000,10000000-8000000)*Input!$D$71,0),0)*(Input!$D$7="Yes")</f>
        <v>0</v>
      </c>
      <c r="AN62" s="43">
        <f ca="1">MIN(-IF(OR(AN6=1,AN9=1),MIN(AN16-8000000,10000000-8000000)*Input!$D$71,0),0)*(Input!$D$7="Yes")</f>
        <v>0</v>
      </c>
      <c r="AO62" s="43">
        <f ca="1">MIN(-IF(OR(AO6=1,AO9=1),MIN(AO16-8000000,10000000-8000000)*Input!$D$71,0),0)*(Input!$D$7="Yes")</f>
        <v>0</v>
      </c>
      <c r="AP62" s="43">
        <f ca="1">MIN(-IF(OR(AP6=1,AP9=1),MIN(AP16-8000000,10000000-8000000)*Input!$D$71,0),0)*(Input!$D$7="Yes")</f>
        <v>0</v>
      </c>
      <c r="AQ62" s="43">
        <f ca="1">MIN(-IF(OR(AQ6=1,AQ9=1),MIN(AQ16-8000000,10000000-8000000)*Input!$D$71,0),0)*(Input!$D$7="Yes")</f>
        <v>0</v>
      </c>
      <c r="AR62" s="43">
        <f ca="1">MIN(-IF(OR(AR6=1,AR9=1),MIN(AR16-8000000,10000000-8000000)*Input!$D$71,0),0)*(Input!$D$7="Yes")</f>
        <v>0</v>
      </c>
      <c r="AS62" s="43">
        <f ca="1">MIN(-IF(OR(AS6=1,AS9=1),MIN(AS16-8000000,10000000-8000000)*Input!$D$71,0),0)*(Input!$D$7="Yes")</f>
        <v>0</v>
      </c>
      <c r="AT62" s="43">
        <f ca="1">MIN(-IF(OR(AT6=1,AT9=1),MIN(AT16-8000000,10000000-8000000)*Input!$D$71,0),0)*(Input!$D$7="Yes")</f>
        <v>0</v>
      </c>
      <c r="AU62" s="43">
        <f ca="1">MIN(-IF(OR(AU6=1,AU9=1),MIN(AU16-8000000,10000000-8000000)*Input!$D$71,0),0)*(Input!$D$7="Yes")</f>
        <v>0</v>
      </c>
      <c r="AV62" s="43">
        <f ca="1">MIN(-IF(OR(AV6=1,AV9=1),MIN(AV16-8000000,10000000-8000000)*Input!$D$71,0),0)*(Input!$D$7="Yes")</f>
        <v>0</v>
      </c>
      <c r="AW62" s="43">
        <f ca="1">MIN(-IF(OR(AW6=1,AW9=1),MIN(AW16-8000000,10000000-8000000)*Input!$D$71,0),0)*(Input!$D$7="Yes")</f>
        <v>0</v>
      </c>
      <c r="AX62" s="43">
        <f ca="1">MIN(-IF(OR(AX6=1,AX9=1),MIN(AX16-8000000,10000000-8000000)*Input!$D$71,0),0)*(Input!$D$7="Yes")</f>
        <v>0</v>
      </c>
      <c r="AY62" s="43">
        <f ca="1">MIN(-IF(OR(AY6=1,AY9=1),MIN(AY16-8000000,10000000-8000000)*Input!$D$71,0),0)*(Input!$D$7="Yes")</f>
        <v>0</v>
      </c>
      <c r="AZ62" s="43">
        <f ca="1">MIN(-IF(OR(AZ6=1,AZ9=1),MIN(AZ16-8000000,10000000-8000000)*Input!$D$71,0),0)*(Input!$D$7="Yes")</f>
        <v>0</v>
      </c>
      <c r="BA62" s="43">
        <f ca="1">MIN(-IF(OR(BA6=1,BA9=1),MIN(BA16-8000000,10000000-8000000)*Input!$D$71,0),0)*(Input!$D$7="Yes")</f>
        <v>0</v>
      </c>
      <c r="BB62" s="43">
        <f ca="1">MIN(-IF(OR(BB6=1,BB9=1),MIN(BB16-8000000,10000000-8000000)*Input!$D$71,0),0)*(Input!$D$7="Yes")</f>
        <v>0</v>
      </c>
      <c r="BC62" s="43">
        <f ca="1">MIN(-IF(OR(BC6=1,BC9=1),MIN(BC16-8000000,10000000-8000000)*Input!$D$71,0),0)*(Input!$D$7="Yes")</f>
        <v>0</v>
      </c>
      <c r="BD62" s="43">
        <f ca="1">MIN(-IF(OR(BD6=1,BD9=1),MIN(BD16-8000000,10000000-8000000)*Input!$D$71,0),0)*(Input!$D$7="Yes")</f>
        <v>0</v>
      </c>
      <c r="BE62" s="43">
        <f ca="1">MIN(-IF(OR(BE6=1,BE9=1),MIN(BE16-8000000,10000000-8000000)*Input!$D$71,0),0)*(Input!$D$7="Yes")</f>
        <v>0</v>
      </c>
    </row>
    <row r="63" spans="1:57" x14ac:dyDescent="0.2">
      <c r="A63" s="44"/>
      <c r="B63" s="41" t="str">
        <f>+Input!C72</f>
        <v>CCB label fee &gt;10,000,000</v>
      </c>
      <c r="C63" s="41" t="s">
        <v>117</v>
      </c>
      <c r="D63" s="31">
        <f t="shared" ca="1" si="70"/>
        <v>0</v>
      </c>
      <c r="E63" s="42">
        <f ca="1">MIN(-IF(OR(E6=1,E9=1),(E16-10000000)*Input!$D$72,0),0)*(Input!$D$7="Yes")</f>
        <v>0</v>
      </c>
      <c r="F63" s="43">
        <f ca="1">MIN(-IF(OR(F6=1,F9=1),(F16-10000000)*Input!$D$72,0),0)*(Input!$D$7="Yes")</f>
        <v>0</v>
      </c>
      <c r="G63" s="43">
        <f ca="1">MIN(-IF(OR(G6=1,G9=1),(G16-10000000)*Input!$D$72,0),0)*(Input!$D$7="Yes")</f>
        <v>0</v>
      </c>
      <c r="H63" s="43">
        <f ca="1">MIN(-IF(OR(H6=1,H9=1),(H16-10000000)*Input!$D$72,0),0)*(Input!$D$7="Yes")</f>
        <v>0</v>
      </c>
      <c r="I63" s="43">
        <f ca="1">MIN(-IF(OR(I6=1,I9=1),(I16-10000000)*Input!$D$72,0),0)*(Input!$D$7="Yes")</f>
        <v>0</v>
      </c>
      <c r="J63" s="43">
        <f ca="1">MIN(-IF(OR(J6=1,J9=1),(J16-10000000)*Input!$D$72,0),0)*(Input!$D$7="Yes")</f>
        <v>0</v>
      </c>
      <c r="K63" s="43">
        <f ca="1">MIN(-IF(OR(K6=1,K9=1),(K16-10000000)*Input!$D$72,0),0)*(Input!$D$7="Yes")</f>
        <v>0</v>
      </c>
      <c r="L63" s="43">
        <f ca="1">MIN(-IF(OR(L6=1,L9=1),(L16-10000000)*Input!$D$72,0),0)*(Input!$D$7="Yes")</f>
        <v>0</v>
      </c>
      <c r="M63" s="43">
        <f ca="1">MIN(-IF(OR(M6=1,M9=1),(M16-10000000)*Input!$D$72,0),0)*(Input!$D$7="Yes")</f>
        <v>0</v>
      </c>
      <c r="N63" s="43">
        <f ca="1">MIN(-IF(OR(N6=1,N9=1),(N16-10000000)*Input!$D$72,0),0)*(Input!$D$7="Yes")</f>
        <v>0</v>
      </c>
      <c r="O63" s="43">
        <f ca="1">MIN(-IF(OR(O6=1,O9=1),(O16-10000000)*Input!$D$72,0),0)*(Input!$D$7="Yes")</f>
        <v>0</v>
      </c>
      <c r="P63" s="43">
        <f ca="1">MIN(-IF(OR(P6=1,P9=1),(P16-10000000)*Input!$D$72,0),0)*(Input!$D$7="Yes")</f>
        <v>0</v>
      </c>
      <c r="Q63" s="43">
        <f ca="1">MIN(-IF(OR(Q6=1,Q9=1),(Q16-10000000)*Input!$D$72,0),0)*(Input!$D$7="Yes")</f>
        <v>0</v>
      </c>
      <c r="R63" s="43">
        <f ca="1">MIN(-IF(OR(R6=1,R9=1),(R16-10000000)*Input!$D$72,0),0)*(Input!$D$7="Yes")</f>
        <v>0</v>
      </c>
      <c r="S63" s="43">
        <f ca="1">MIN(-IF(OR(S6=1,S9=1),(S16-10000000)*Input!$D$72,0),0)*(Input!$D$7="Yes")</f>
        <v>0</v>
      </c>
      <c r="T63" s="43">
        <f ca="1">MIN(-IF(OR(T6=1,T9=1),(T16-10000000)*Input!$D$72,0),0)*(Input!$D$7="Yes")</f>
        <v>0</v>
      </c>
      <c r="U63" s="43">
        <f ca="1">MIN(-IF(OR(U6=1,U9=1),(U16-10000000)*Input!$D$72,0),0)*(Input!$D$7="Yes")</f>
        <v>0</v>
      </c>
      <c r="V63" s="43">
        <f ca="1">MIN(-IF(OR(V6=1,V9=1),(V16-10000000)*Input!$D$72,0),0)*(Input!$D$7="Yes")</f>
        <v>0</v>
      </c>
      <c r="W63" s="43">
        <f ca="1">MIN(-IF(OR(W6=1,W9=1),(W16-10000000)*Input!$D$72,0),0)*(Input!$D$7="Yes")</f>
        <v>0</v>
      </c>
      <c r="X63" s="43">
        <f ca="1">MIN(-IF(OR(X6=1,X9=1),(X16-10000000)*Input!$D$72,0),0)*(Input!$D$7="Yes")</f>
        <v>0</v>
      </c>
      <c r="Y63" s="43">
        <f ca="1">MIN(-IF(OR(Y6=1,Y9=1),(Y16-10000000)*Input!$D$72,0),0)*(Input!$D$7="Yes")</f>
        <v>0</v>
      </c>
      <c r="Z63" s="43">
        <f ca="1">MIN(-IF(OR(Z6=1,Z9=1),(Z16-10000000)*Input!$D$72,0),0)*(Input!$D$7="Yes")</f>
        <v>0</v>
      </c>
      <c r="AA63" s="43">
        <f ca="1">MIN(-IF(OR(AA6=1,AA9=1),(AA16-10000000)*Input!$D$72,0),0)*(Input!$D$7="Yes")</f>
        <v>0</v>
      </c>
      <c r="AB63" s="43">
        <f ca="1">MIN(-IF(OR(AB6=1,AB9=1),(AB16-10000000)*Input!$D$72,0),0)*(Input!$D$7="Yes")</f>
        <v>0</v>
      </c>
      <c r="AC63" s="43">
        <f ca="1">MIN(-IF(OR(AC6=1,AC9=1),(AC16-10000000)*Input!$D$72,0),0)*(Input!$D$7="Yes")</f>
        <v>0</v>
      </c>
      <c r="AD63" s="43">
        <f ca="1">MIN(-IF(OR(AD6=1,AD9=1),(AD16-10000000)*Input!$D$72,0),0)*(Input!$D$7="Yes")</f>
        <v>0</v>
      </c>
      <c r="AE63" s="43">
        <f ca="1">MIN(-IF(OR(AE6=1,AE9=1),(AE16-10000000)*Input!$D$72,0),0)*(Input!$D$7="Yes")</f>
        <v>0</v>
      </c>
      <c r="AF63" s="43">
        <f ca="1">MIN(-IF(OR(AF6=1,AF9=1),(AF16-10000000)*Input!$D$72,0),0)*(Input!$D$7="Yes")</f>
        <v>0</v>
      </c>
      <c r="AG63" s="43">
        <f ca="1">MIN(-IF(OR(AG6=1,AG9=1),(AG16-10000000)*Input!$D$72,0),0)*(Input!$D$7="Yes")</f>
        <v>0</v>
      </c>
      <c r="AH63" s="43">
        <f ca="1">MIN(-IF(OR(AH6=1,AH9=1),(AH16-10000000)*Input!$D$72,0),0)*(Input!$D$7="Yes")</f>
        <v>0</v>
      </c>
      <c r="AI63" s="43">
        <f ca="1">MIN(-IF(OR(AI6=1,AI9=1),(AI16-10000000)*Input!$D$72,0),0)*(Input!$D$7="Yes")</f>
        <v>0</v>
      </c>
      <c r="AJ63" s="43">
        <f ca="1">MIN(-IF(OR(AJ6=1,AJ9=1),(AJ16-10000000)*Input!$D$72,0),0)*(Input!$D$7="Yes")</f>
        <v>0</v>
      </c>
      <c r="AK63" s="43">
        <f ca="1">MIN(-IF(OR(AK6=1,AK9=1),(AK16-10000000)*Input!$D$72,0),0)*(Input!$D$7="Yes")</f>
        <v>0</v>
      </c>
      <c r="AL63" s="43">
        <f ca="1">MIN(-IF(OR(AL6=1,AL9=1),(AL16-10000000)*Input!$D$72,0),0)*(Input!$D$7="Yes")</f>
        <v>0</v>
      </c>
      <c r="AM63" s="43">
        <f ca="1">MIN(-IF(OR(AM6=1,AM9=1),(AM16-10000000)*Input!$D$72,0),0)*(Input!$D$7="Yes")</f>
        <v>0</v>
      </c>
      <c r="AN63" s="43">
        <f ca="1">MIN(-IF(OR(AN6=1,AN9=1),(AN16-10000000)*Input!$D$72,0),0)*(Input!$D$7="Yes")</f>
        <v>0</v>
      </c>
      <c r="AO63" s="43">
        <f ca="1">MIN(-IF(OR(AO6=1,AO9=1),(AO16-10000000)*Input!$D$72,0),0)*(Input!$D$7="Yes")</f>
        <v>0</v>
      </c>
      <c r="AP63" s="43">
        <f ca="1">MIN(-IF(OR(AP6=1,AP9=1),(AP16-10000000)*Input!$D$72,0),0)*(Input!$D$7="Yes")</f>
        <v>0</v>
      </c>
      <c r="AQ63" s="43">
        <f ca="1">MIN(-IF(OR(AQ6=1,AQ9=1),(AQ16-10000000)*Input!$D$72,0),0)*(Input!$D$7="Yes")</f>
        <v>0</v>
      </c>
      <c r="AR63" s="43">
        <f ca="1">MIN(-IF(OR(AR6=1,AR9=1),(AR16-10000000)*Input!$D$72,0),0)*(Input!$D$7="Yes")</f>
        <v>0</v>
      </c>
      <c r="AS63" s="43">
        <f ca="1">MIN(-IF(OR(AS6=1,AS9=1),(AS16-10000000)*Input!$D$72,0),0)*(Input!$D$7="Yes")</f>
        <v>0</v>
      </c>
      <c r="AT63" s="43">
        <f ca="1">MIN(-IF(OR(AT6=1,AT9=1),(AT16-10000000)*Input!$D$72,0),0)*(Input!$D$7="Yes")</f>
        <v>0</v>
      </c>
      <c r="AU63" s="43">
        <f ca="1">MIN(-IF(OR(AU6=1,AU9=1),(AU16-10000000)*Input!$D$72,0),0)*(Input!$D$7="Yes")</f>
        <v>0</v>
      </c>
      <c r="AV63" s="43">
        <f ca="1">MIN(-IF(OR(AV6=1,AV9=1),(AV16-10000000)*Input!$D$72,0),0)*(Input!$D$7="Yes")</f>
        <v>0</v>
      </c>
      <c r="AW63" s="43">
        <f ca="1">MIN(-IF(OR(AW6=1,AW9=1),(AW16-10000000)*Input!$D$72,0),0)*(Input!$D$7="Yes")</f>
        <v>0</v>
      </c>
      <c r="AX63" s="43">
        <f ca="1">MIN(-IF(OR(AX6=1,AX9=1),(AX16-10000000)*Input!$D$72,0),0)*(Input!$D$7="Yes")</f>
        <v>0</v>
      </c>
      <c r="AY63" s="43">
        <f ca="1">MIN(-IF(OR(AY6=1,AY9=1),(AY16-10000000)*Input!$D$72,0),0)*(Input!$D$7="Yes")</f>
        <v>0</v>
      </c>
      <c r="AZ63" s="43">
        <f ca="1">MIN(-IF(OR(AZ6=1,AZ9=1),(AZ16-10000000)*Input!$D$72,0),0)*(Input!$D$7="Yes")</f>
        <v>0</v>
      </c>
      <c r="BA63" s="43">
        <f ca="1">MIN(-IF(OR(BA6=1,BA9=1),(BA16-10000000)*Input!$D$72,0),0)*(Input!$D$7="Yes")</f>
        <v>0</v>
      </c>
      <c r="BB63" s="43">
        <f ca="1">MIN(-IF(OR(BB6=1,BB9=1),(BB16-10000000)*Input!$D$72,0),0)*(Input!$D$7="Yes")</f>
        <v>0</v>
      </c>
      <c r="BC63" s="43">
        <f ca="1">MIN(-IF(OR(BC6=1,BC9=1),(BC16-10000000)*Input!$D$72,0),0)*(Input!$D$7="Yes")</f>
        <v>0</v>
      </c>
      <c r="BD63" s="43">
        <f ca="1">MIN(-IF(OR(BD6=1,BD9=1),(BD16-10000000)*Input!$D$72,0),0)*(Input!$D$7="Yes")</f>
        <v>0</v>
      </c>
      <c r="BE63" s="43">
        <f ca="1">MIN(-IF(OR(BE6=1,BE9=1),(BE16-10000000)*Input!$D$72,0),0)*(Input!$D$7="Yes")</f>
        <v>0</v>
      </c>
    </row>
    <row r="64" spans="1:57" x14ac:dyDescent="0.2">
      <c r="A64" s="44"/>
      <c r="B64" s="41" t="s">
        <v>131</v>
      </c>
      <c r="C64" s="41" t="s">
        <v>117</v>
      </c>
      <c r="D64" s="31">
        <f t="shared" ca="1" si="70"/>
        <v>0</v>
      </c>
      <c r="E64" s="42"/>
      <c r="F64" s="43">
        <f ca="1">-(-SUM(E57:E63)+E56)+E64-F55</f>
        <v>0</v>
      </c>
      <c r="G64" s="43">
        <f t="shared" ref="G64:AA64" ca="1" si="151">-(-SUM(F57:F63)+F56)+F64-G55</f>
        <v>0</v>
      </c>
      <c r="H64" s="43">
        <f t="shared" ca="1" si="151"/>
        <v>0</v>
      </c>
      <c r="I64" s="43">
        <f t="shared" ca="1" si="151"/>
        <v>0</v>
      </c>
      <c r="J64" s="43">
        <f t="shared" ca="1" si="151"/>
        <v>0</v>
      </c>
      <c r="K64" s="43">
        <f t="shared" ca="1" si="151"/>
        <v>0</v>
      </c>
      <c r="L64" s="43">
        <f t="shared" ca="1" si="151"/>
        <v>0</v>
      </c>
      <c r="M64" s="43">
        <f t="shared" ca="1" si="151"/>
        <v>0</v>
      </c>
      <c r="N64" s="43">
        <f t="shared" ca="1" si="151"/>
        <v>0</v>
      </c>
      <c r="O64" s="43">
        <f t="shared" ca="1" si="151"/>
        <v>0</v>
      </c>
      <c r="P64" s="43">
        <f t="shared" ca="1" si="151"/>
        <v>0</v>
      </c>
      <c r="Q64" s="43">
        <f t="shared" ca="1" si="151"/>
        <v>0</v>
      </c>
      <c r="R64" s="43">
        <f t="shared" ca="1" si="151"/>
        <v>0</v>
      </c>
      <c r="S64" s="43">
        <f t="shared" ca="1" si="151"/>
        <v>0</v>
      </c>
      <c r="T64" s="43">
        <f t="shared" ca="1" si="151"/>
        <v>0</v>
      </c>
      <c r="U64" s="43">
        <f t="shared" ca="1" si="151"/>
        <v>0</v>
      </c>
      <c r="V64" s="43">
        <f t="shared" ca="1" si="151"/>
        <v>0</v>
      </c>
      <c r="W64" s="43">
        <f t="shared" ca="1" si="151"/>
        <v>0</v>
      </c>
      <c r="X64" s="43">
        <f t="shared" ca="1" si="151"/>
        <v>0</v>
      </c>
      <c r="Y64" s="43">
        <f t="shared" ca="1" si="151"/>
        <v>0</v>
      </c>
      <c r="Z64" s="43">
        <f t="shared" ca="1" si="151"/>
        <v>0</v>
      </c>
      <c r="AA64" s="43">
        <f t="shared" ca="1" si="151"/>
        <v>0</v>
      </c>
      <c r="AB64" s="43">
        <f t="shared" ref="AB64:AD64" ca="1" si="152">-(-SUM(AA57:AA63)+AA56)+AA64-AB55</f>
        <v>0</v>
      </c>
      <c r="AC64" s="43">
        <f t="shared" ca="1" si="152"/>
        <v>0</v>
      </c>
      <c r="AD64" s="43">
        <f t="shared" ca="1" si="152"/>
        <v>0</v>
      </c>
      <c r="AE64" s="43">
        <f t="shared" ref="AE64" ca="1" si="153">-(-SUM(AD57:AD63)+AD56)+AD64-AE55</f>
        <v>0</v>
      </c>
      <c r="AF64" s="43">
        <f t="shared" ref="AF64" ca="1" si="154">-(-SUM(AE57:AE63)+AE56)+AE64-AF55</f>
        <v>0</v>
      </c>
      <c r="AG64" s="43">
        <f t="shared" ref="AG64" ca="1" si="155">-(-SUM(AF57:AF63)+AF56)+AF64-AG55</f>
        <v>0</v>
      </c>
      <c r="AH64" s="43">
        <f t="shared" ref="AH64" ca="1" si="156">-(-SUM(AG57:AG63)+AG56)+AG64-AH55</f>
        <v>0</v>
      </c>
      <c r="AI64" s="43">
        <f t="shared" ref="AI64" ca="1" si="157">-(-SUM(AH57:AH63)+AH56)+AH64-AI55</f>
        <v>0</v>
      </c>
      <c r="AJ64" s="43">
        <f t="shared" ref="AJ64" ca="1" si="158">-(-SUM(AI57:AI63)+AI56)+AI64-AJ55</f>
        <v>0</v>
      </c>
      <c r="AK64" s="43">
        <f t="shared" ref="AK64" ca="1" si="159">-(-SUM(AJ57:AJ63)+AJ56)+AJ64-AK55</f>
        <v>0</v>
      </c>
      <c r="AL64" s="43">
        <f t="shared" ref="AL64" ca="1" si="160">-(-SUM(AK57:AK63)+AK56)+AK64-AL55</f>
        <v>0</v>
      </c>
      <c r="AM64" s="43">
        <f t="shared" ref="AM64" ca="1" si="161">-(-SUM(AL57:AL63)+AL56)+AL64-AM55</f>
        <v>0</v>
      </c>
      <c r="AN64" s="43">
        <f t="shared" ref="AN64" ca="1" si="162">-(-SUM(AM57:AM63)+AM56)+AM64-AN55</f>
        <v>0</v>
      </c>
      <c r="AO64" s="43">
        <f t="shared" ref="AO64" ca="1" si="163">-(-SUM(AN57:AN63)+AN56)+AN64-AO55</f>
        <v>0</v>
      </c>
      <c r="AP64" s="43">
        <f t="shared" ref="AP64" ca="1" si="164">-(-SUM(AO57:AO63)+AO56)+AO64-AP55</f>
        <v>0</v>
      </c>
      <c r="AQ64" s="43">
        <f t="shared" ref="AQ64" ca="1" si="165">-(-SUM(AP57:AP63)+AP56)+AP64-AQ55</f>
        <v>0</v>
      </c>
      <c r="AR64" s="43">
        <f t="shared" ref="AR64" ca="1" si="166">-(-SUM(AQ57:AQ63)+AQ56)+AQ64-AR55</f>
        <v>0</v>
      </c>
      <c r="AS64" s="43">
        <f t="shared" ref="AS64" ca="1" si="167">-(-SUM(AR57:AR63)+AR56)+AR64-AS55</f>
        <v>0</v>
      </c>
      <c r="AT64" s="43">
        <f t="shared" ref="AT64" ca="1" si="168">-(-SUM(AS57:AS63)+AS56)+AS64-AT55</f>
        <v>0</v>
      </c>
      <c r="AU64" s="43">
        <f t="shared" ref="AU64" ca="1" si="169">-(-SUM(AT57:AT63)+AT56)+AT64-AU55</f>
        <v>0</v>
      </c>
      <c r="AV64" s="43">
        <f t="shared" ref="AV64" ca="1" si="170">-(-SUM(AU57:AU63)+AU56)+AU64-AV55</f>
        <v>0</v>
      </c>
      <c r="AW64" s="43">
        <f t="shared" ref="AW64" ca="1" si="171">-(-SUM(AV57:AV63)+AV56)+AV64-AW55</f>
        <v>0</v>
      </c>
      <c r="AX64" s="43">
        <f t="shared" ref="AX64" ca="1" si="172">-(-SUM(AW57:AW63)+AW56)+AW64-AX55</f>
        <v>0</v>
      </c>
      <c r="AY64" s="43">
        <f t="shared" ref="AY64" ca="1" si="173">-(-SUM(AX57:AX63)+AX56)+AX64-AY55</f>
        <v>0</v>
      </c>
      <c r="AZ64" s="43">
        <f t="shared" ref="AZ64" ca="1" si="174">-(-SUM(AY57:AY63)+AY56)+AY64-AZ55</f>
        <v>0</v>
      </c>
      <c r="BA64" s="43">
        <f t="shared" ref="BA64" ca="1" si="175">-(-SUM(AZ57:AZ63)+AZ56)+AZ64-BA55</f>
        <v>0</v>
      </c>
      <c r="BB64" s="43">
        <f t="shared" ref="BB64" ca="1" si="176">-(-SUM(BA57:BA63)+BA56)+BA64-BB55</f>
        <v>0</v>
      </c>
      <c r="BC64" s="43">
        <f t="shared" ref="BC64" ca="1" si="177">-(-SUM(BB57:BB63)+BB56)+BB64-BC55</f>
        <v>0</v>
      </c>
      <c r="BD64" s="43">
        <f t="shared" ref="BD64" ca="1" si="178">-(-SUM(BC57:BC63)+BC56)+BC64-BD55</f>
        <v>0</v>
      </c>
      <c r="BE64" s="43">
        <f t="shared" ref="BE64" ca="1" si="179">-(-SUM(BD57:BD63)+BD56)+BD64-BE55</f>
        <v>0</v>
      </c>
    </row>
    <row r="65" spans="1:57" x14ac:dyDescent="0.2">
      <c r="B65" s="25"/>
      <c r="C65" s="25"/>
      <c r="D65" s="31">
        <f t="shared" si="70"/>
        <v>0</v>
      </c>
      <c r="E65" s="27"/>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row>
    <row r="66" spans="1:57" x14ac:dyDescent="0.2">
      <c r="A66" s="19" t="s">
        <v>132</v>
      </c>
      <c r="B66" s="28" t="s">
        <v>133</v>
      </c>
      <c r="C66" s="28" t="s">
        <v>117</v>
      </c>
      <c r="D66" s="45">
        <f ca="1">+SUM(E66:BE66)</f>
        <v>5626699.5412844047</v>
      </c>
      <c r="E66" s="46">
        <f t="shared" ref="E66:AD66" ca="1" si="180">+E18+E21</f>
        <v>0</v>
      </c>
      <c r="F66" s="45">
        <f t="shared" ca="1" si="180"/>
        <v>0</v>
      </c>
      <c r="G66" s="45">
        <f t="shared" ca="1" si="180"/>
        <v>0</v>
      </c>
      <c r="H66" s="45">
        <f t="shared" ca="1" si="180"/>
        <v>-367800</v>
      </c>
      <c r="I66" s="45">
        <f t="shared" ca="1" si="180"/>
        <v>-309000</v>
      </c>
      <c r="J66" s="45">
        <f t="shared" ca="1" si="180"/>
        <v>-309000</v>
      </c>
      <c r="K66" s="45">
        <f t="shared" ca="1" si="180"/>
        <v>-299455.96330275229</v>
      </c>
      <c r="L66" s="45">
        <f t="shared" ca="1" si="180"/>
        <v>953762.5</v>
      </c>
      <c r="M66" s="45">
        <f t="shared" ca="1" si="180"/>
        <v>-226600</v>
      </c>
      <c r="N66" s="45">
        <f t="shared" ca="1" si="180"/>
        <v>-329949.63302752294</v>
      </c>
      <c r="O66" s="45">
        <f t="shared" ca="1" si="180"/>
        <v>953762.5</v>
      </c>
      <c r="P66" s="45">
        <f t="shared" ca="1" si="180"/>
        <v>-226600</v>
      </c>
      <c r="Q66" s="45">
        <f t="shared" ca="1" si="180"/>
        <v>-329949.63302752294</v>
      </c>
      <c r="R66" s="45">
        <f t="shared" ca="1" si="180"/>
        <v>953762.5</v>
      </c>
      <c r="S66" s="45">
        <f t="shared" ca="1" si="180"/>
        <v>-226600</v>
      </c>
      <c r="T66" s="45">
        <f t="shared" ca="1" si="180"/>
        <v>-329949.63302752294</v>
      </c>
      <c r="U66" s="45">
        <f t="shared" ca="1" si="180"/>
        <v>953762.5</v>
      </c>
      <c r="V66" s="45">
        <f t="shared" ca="1" si="180"/>
        <v>-226600</v>
      </c>
      <c r="W66" s="45">
        <f t="shared" ca="1" si="180"/>
        <v>-329949.63302752294</v>
      </c>
      <c r="X66" s="45">
        <f t="shared" ca="1" si="180"/>
        <v>953762.5</v>
      </c>
      <c r="Y66" s="45">
        <f t="shared" ca="1" si="180"/>
        <v>-226600</v>
      </c>
      <c r="Z66" s="45">
        <f t="shared" ca="1" si="180"/>
        <v>-329949.63302752294</v>
      </c>
      <c r="AA66" s="45">
        <f t="shared" ca="1" si="180"/>
        <v>953762.5</v>
      </c>
      <c r="AB66" s="45">
        <f t="shared" ca="1" si="180"/>
        <v>-226600</v>
      </c>
      <c r="AC66" s="45">
        <f t="shared" ca="1" si="180"/>
        <v>-329949.63302752294</v>
      </c>
      <c r="AD66" s="45">
        <f t="shared" ca="1" si="180"/>
        <v>953762.5</v>
      </c>
      <c r="AE66" s="45">
        <f t="shared" ref="AE66:BE66" ca="1" si="181">+AE18+AE21</f>
        <v>-226600</v>
      </c>
      <c r="AF66" s="45">
        <f t="shared" ca="1" si="181"/>
        <v>-329949.63302752294</v>
      </c>
      <c r="AG66" s="45">
        <f t="shared" ca="1" si="181"/>
        <v>953762.5</v>
      </c>
      <c r="AH66" s="45">
        <f t="shared" ca="1" si="181"/>
        <v>-226600</v>
      </c>
      <c r="AI66" s="45">
        <f t="shared" ca="1" si="181"/>
        <v>-329949.63302752294</v>
      </c>
      <c r="AJ66" s="45">
        <f t="shared" ca="1" si="181"/>
        <v>953762.5</v>
      </c>
      <c r="AK66" s="45">
        <f t="shared" ca="1" si="181"/>
        <v>-226600</v>
      </c>
      <c r="AL66" s="45">
        <f t="shared" ca="1" si="181"/>
        <v>-329949.63302752294</v>
      </c>
      <c r="AM66" s="45">
        <f t="shared" ca="1" si="181"/>
        <v>953762.5</v>
      </c>
      <c r="AN66" s="45">
        <f t="shared" ca="1" si="181"/>
        <v>-226600</v>
      </c>
      <c r="AO66" s="45">
        <f t="shared" ca="1" si="181"/>
        <v>-329949.63302752294</v>
      </c>
      <c r="AP66" s="45">
        <f t="shared" ca="1" si="181"/>
        <v>953762.5</v>
      </c>
      <c r="AQ66" s="45">
        <f t="shared" ca="1" si="181"/>
        <v>-226600</v>
      </c>
      <c r="AR66" s="45">
        <f t="shared" ca="1" si="181"/>
        <v>-329949.63302752294</v>
      </c>
      <c r="AS66" s="45">
        <f t="shared" ca="1" si="181"/>
        <v>953762.5</v>
      </c>
      <c r="AT66" s="45">
        <f t="shared" ca="1" si="181"/>
        <v>-226600</v>
      </c>
      <c r="AU66" s="45">
        <f t="shared" ca="1" si="181"/>
        <v>-329949.63302752294</v>
      </c>
      <c r="AV66" s="45">
        <f t="shared" ca="1" si="181"/>
        <v>953762.5</v>
      </c>
      <c r="AW66" s="45">
        <f t="shared" ca="1" si="181"/>
        <v>-226600</v>
      </c>
      <c r="AX66" s="45">
        <f t="shared" ca="1" si="181"/>
        <v>-329949.63302752294</v>
      </c>
      <c r="AY66" s="45">
        <f t="shared" ca="1" si="181"/>
        <v>953762.5</v>
      </c>
      <c r="AZ66" s="45">
        <f t="shared" ca="1" si="181"/>
        <v>-226600</v>
      </c>
      <c r="BA66" s="45">
        <f t="shared" ca="1" si="181"/>
        <v>-329949.63302752294</v>
      </c>
      <c r="BB66" s="45">
        <f t="shared" ca="1" si="181"/>
        <v>953762.5</v>
      </c>
      <c r="BC66" s="45">
        <f t="shared" ca="1" si="181"/>
        <v>-226600</v>
      </c>
      <c r="BD66" s="45">
        <f t="shared" ca="1" si="181"/>
        <v>-329949.63302752294</v>
      </c>
      <c r="BE66" s="45">
        <f t="shared" ca="1" si="181"/>
        <v>953762.5</v>
      </c>
    </row>
    <row r="67" spans="1:57" x14ac:dyDescent="0.2">
      <c r="B67" s="19" t="s">
        <v>138</v>
      </c>
      <c r="E67" s="47">
        <f ca="1">SUM(E66+D67)</f>
        <v>0</v>
      </c>
      <c r="F67" s="47">
        <f t="shared" ref="F67:K67" ca="1" si="182">SUM(F66+E67)</f>
        <v>0</v>
      </c>
      <c r="G67" s="47">
        <f t="shared" ca="1" si="182"/>
        <v>0</v>
      </c>
      <c r="H67" s="47">
        <f t="shared" ca="1" si="182"/>
        <v>-367800</v>
      </c>
      <c r="I67" s="47">
        <f t="shared" ca="1" si="182"/>
        <v>-676800</v>
      </c>
      <c r="J67" s="47">
        <f t="shared" ca="1" si="182"/>
        <v>-985800</v>
      </c>
      <c r="K67" s="47">
        <f t="shared" ca="1" si="182"/>
        <v>-1285255.9633027522</v>
      </c>
      <c r="L67" s="47">
        <f ca="1">SUM(L66+K67)</f>
        <v>-331493.46330275224</v>
      </c>
      <c r="M67" s="47">
        <f ca="1">SUM(M66+L67)</f>
        <v>-558093.46330275224</v>
      </c>
      <c r="N67" s="47">
        <f t="shared" ref="N67" ca="1" si="183">SUM(N66+M67)</f>
        <v>-888043.09633027518</v>
      </c>
      <c r="O67" s="47">
        <f ca="1">SUM(O66+N67)</f>
        <v>65719.403669724823</v>
      </c>
      <c r="P67" s="47">
        <f t="shared" ref="P67" ca="1" si="184">SUM(P66+O67)</f>
        <v>-160880.59633027518</v>
      </c>
      <c r="Q67" s="47">
        <f t="shared" ref="Q67" ca="1" si="185">SUM(Q66+P67)</f>
        <v>-490830.22935779812</v>
      </c>
      <c r="R67" s="47">
        <f t="shared" ref="R67" ca="1" si="186">SUM(R66+Q67)</f>
        <v>462932.27064220188</v>
      </c>
      <c r="S67" s="47">
        <f t="shared" ref="S67" ca="1" si="187">SUM(S66+R67)</f>
        <v>236332.27064220188</v>
      </c>
      <c r="T67" s="47">
        <f t="shared" ref="T67" ca="1" si="188">SUM(T66+S67)</f>
        <v>-93617.362385321059</v>
      </c>
      <c r="U67" s="47">
        <f t="shared" ref="U67" ca="1" si="189">SUM(U66+T67)</f>
        <v>860145.13761467894</v>
      </c>
      <c r="V67" s="47">
        <f t="shared" ref="V67:X67" ca="1" si="190">SUM(V66+U67)</f>
        <v>633545.13761467894</v>
      </c>
      <c r="W67" s="47">
        <f t="shared" ca="1" si="190"/>
        <v>303595.504587156</v>
      </c>
      <c r="X67" s="47">
        <f t="shared" ca="1" si="190"/>
        <v>1257358.004587156</v>
      </c>
      <c r="Y67" s="47">
        <f t="shared" ref="Y67:AA67" ca="1" si="191">SUM(Y66+X67)</f>
        <v>1030758.004587156</v>
      </c>
      <c r="Z67" s="47">
        <f t="shared" ca="1" si="191"/>
        <v>700808.37155963306</v>
      </c>
      <c r="AA67" s="47">
        <f t="shared" ca="1" si="191"/>
        <v>1654570.8715596329</v>
      </c>
      <c r="AB67" s="47">
        <f t="shared" ref="AB67" ca="1" si="192">SUM(AB66+AA67)</f>
        <v>1427970.8715596329</v>
      </c>
      <c r="AC67" s="47">
        <f t="shared" ref="AC67" ca="1" si="193">SUM(AC66+AB67)</f>
        <v>1098021.2385321101</v>
      </c>
      <c r="AD67" s="47">
        <f t="shared" ref="AD67" ca="1" si="194">SUM(AD66+AC67)</f>
        <v>2051783.7385321101</v>
      </c>
      <c r="AE67" s="47">
        <f t="shared" ref="AE67" ca="1" si="195">SUM(AE66+AD67)</f>
        <v>1825183.7385321101</v>
      </c>
      <c r="AF67" s="47">
        <f t="shared" ref="AF67" ca="1" si="196">SUM(AF66+AE67)</f>
        <v>1495234.1055045873</v>
      </c>
      <c r="AG67" s="47">
        <f t="shared" ref="AG67" ca="1" si="197">SUM(AG66+AF67)</f>
        <v>2448996.6055045873</v>
      </c>
      <c r="AH67" s="47">
        <f t="shared" ref="AH67" ca="1" si="198">SUM(AH66+AG67)</f>
        <v>2222396.6055045873</v>
      </c>
      <c r="AI67" s="47">
        <f t="shared" ref="AI67" ca="1" si="199">SUM(AI66+AH67)</f>
        <v>1892446.9724770645</v>
      </c>
      <c r="AJ67" s="47">
        <f t="shared" ref="AJ67" ca="1" si="200">SUM(AJ66+AI67)</f>
        <v>2846209.4724770645</v>
      </c>
      <c r="AK67" s="47">
        <f t="shared" ref="AK67" ca="1" si="201">SUM(AK66+AJ67)</f>
        <v>2619609.4724770645</v>
      </c>
      <c r="AL67" s="47">
        <f t="shared" ref="AL67" ca="1" si="202">SUM(AL66+AK67)</f>
        <v>2289659.8394495416</v>
      </c>
      <c r="AM67" s="47">
        <f t="shared" ref="AM67" ca="1" si="203">SUM(AM66+AL67)</f>
        <v>3243422.3394495416</v>
      </c>
      <c r="AN67" s="47">
        <f t="shared" ref="AN67" ca="1" si="204">SUM(AN66+AM67)</f>
        <v>3016822.3394495416</v>
      </c>
      <c r="AO67" s="47">
        <f t="shared" ref="AO67" ca="1" si="205">SUM(AO66+AN67)</f>
        <v>2686872.7064220188</v>
      </c>
      <c r="AP67" s="47">
        <f t="shared" ref="AP67" ca="1" si="206">SUM(AP66+AO67)</f>
        <v>3640635.2064220188</v>
      </c>
      <c r="AQ67" s="47">
        <f t="shared" ref="AQ67" ca="1" si="207">SUM(AQ66+AP67)</f>
        <v>3414035.2064220188</v>
      </c>
      <c r="AR67" s="47">
        <f t="shared" ref="AR67" ca="1" si="208">SUM(AR66+AQ67)</f>
        <v>3084085.573394496</v>
      </c>
      <c r="AS67" s="47">
        <f t="shared" ref="AS67" ca="1" si="209">SUM(AS66+AR67)</f>
        <v>4037848.073394496</v>
      </c>
      <c r="AT67" s="47">
        <f t="shared" ref="AT67" ca="1" si="210">SUM(AT66+AS67)</f>
        <v>3811248.073394496</v>
      </c>
      <c r="AU67" s="47">
        <f t="shared" ref="AU67" ca="1" si="211">SUM(AU66+AT67)</f>
        <v>3481298.4403669732</v>
      </c>
      <c r="AV67" s="47">
        <f t="shared" ref="AV67" ca="1" si="212">SUM(AV66+AU67)</f>
        <v>4435060.9403669732</v>
      </c>
      <c r="AW67" s="47">
        <f t="shared" ref="AW67" ca="1" si="213">SUM(AW66+AV67)</f>
        <v>4208460.9403669732</v>
      </c>
      <c r="AX67" s="47">
        <f t="shared" ref="AX67" ca="1" si="214">SUM(AX66+AW67)</f>
        <v>3878511.3073394503</v>
      </c>
      <c r="AY67" s="47">
        <f t="shared" ref="AY67" ca="1" si="215">SUM(AY66+AX67)</f>
        <v>4832273.8073394503</v>
      </c>
      <c r="AZ67" s="47">
        <f t="shared" ref="AZ67" ca="1" si="216">SUM(AZ66+AY67)</f>
        <v>4605673.8073394503</v>
      </c>
      <c r="BA67" s="47">
        <f t="shared" ref="BA67" ca="1" si="217">SUM(BA66+AZ67)</f>
        <v>4275724.1743119275</v>
      </c>
      <c r="BB67" s="47">
        <f t="shared" ref="BB67" ca="1" si="218">SUM(BB66+BA67)</f>
        <v>5229486.6743119275</v>
      </c>
      <c r="BC67" s="47">
        <f t="shared" ref="BC67" ca="1" si="219">SUM(BC66+BB67)</f>
        <v>5002886.6743119275</v>
      </c>
      <c r="BD67" s="47">
        <f t="shared" ref="BD67" ca="1" si="220">SUM(BD66+BC67)</f>
        <v>4672937.0412844047</v>
      </c>
      <c r="BE67" s="47">
        <f t="shared" ref="BE67" ca="1" si="221">SUM(BE66+BD67)</f>
        <v>5626699.5412844047</v>
      </c>
    </row>
    <row r="68" spans="1:57" x14ac:dyDescent="0.2">
      <c r="B68" s="48" t="s">
        <v>134</v>
      </c>
      <c r="C68" s="49">
        <f ca="1">IFERROR(IRR(OFFSET($E$66,,Input!$D$16-Input!$D$6,,5)),"no positive gross profit")</f>
        <v>-0.11233863381198672</v>
      </c>
      <c r="D68" s="50"/>
      <c r="E68" s="51"/>
      <c r="F68" s="51"/>
      <c r="G68" s="51"/>
      <c r="H68" s="51"/>
      <c r="I68" s="51"/>
      <c r="J68" s="51"/>
      <c r="K68" s="51"/>
      <c r="L68" s="51"/>
      <c r="M68" s="51"/>
      <c r="N68" s="51"/>
      <c r="O68" s="51"/>
      <c r="P68" s="51"/>
      <c r="Q68" s="51"/>
      <c r="R68" s="51"/>
      <c r="S68" s="51"/>
      <c r="T68" s="51"/>
      <c r="U68" s="51"/>
      <c r="V68" s="51"/>
      <c r="W68" s="51"/>
      <c r="X68" s="51"/>
      <c r="Y68" s="51"/>
      <c r="Z68" s="51"/>
      <c r="AA68" s="51"/>
    </row>
    <row r="69" spans="1:57" x14ac:dyDescent="0.2">
      <c r="B69" s="48" t="s">
        <v>135</v>
      </c>
      <c r="C69" s="49">
        <f ca="1">IFERROR(IRR(OFFSET($E$66,,Input!$D$16-Input!$D$6,,15)),"no positive gross profit")</f>
        <v>6.9422058767237393E-2</v>
      </c>
      <c r="D69" s="49"/>
      <c r="E69" s="51"/>
      <c r="F69" s="51"/>
      <c r="G69" s="51"/>
      <c r="H69" s="51"/>
      <c r="I69" s="51"/>
      <c r="J69" s="51"/>
      <c r="K69" s="51"/>
      <c r="L69" s="51"/>
      <c r="M69" s="51"/>
      <c r="N69" s="51"/>
      <c r="O69" s="51"/>
      <c r="P69" s="51"/>
      <c r="Q69" s="51"/>
      <c r="R69" s="51"/>
      <c r="S69" s="51"/>
      <c r="T69" s="51"/>
      <c r="U69" s="51"/>
      <c r="V69" s="51"/>
      <c r="W69" s="51"/>
      <c r="X69" s="51"/>
      <c r="Y69" s="51"/>
      <c r="Z69" s="51"/>
      <c r="AA69" s="51"/>
    </row>
    <row r="70" spans="1:57" x14ac:dyDescent="0.2">
      <c r="B70" s="48" t="s">
        <v>136</v>
      </c>
      <c r="C70" s="49">
        <f ca="1">IFERROR(IRR(OFFSET($E$66,,Input!$D$16-Input!$D$6,,25)),"no positive gross profit")</f>
        <v>9.9917127919387116E-2</v>
      </c>
      <c r="D70" s="49"/>
      <c r="E70" s="51"/>
      <c r="F70" s="51"/>
      <c r="G70" s="51"/>
      <c r="H70" s="51"/>
      <c r="I70" s="51"/>
      <c r="J70" s="51"/>
      <c r="K70" s="51"/>
      <c r="L70" s="51"/>
      <c r="M70" s="51"/>
      <c r="N70" s="51"/>
      <c r="O70" s="51"/>
      <c r="P70" s="51"/>
      <c r="Q70" s="51"/>
      <c r="R70" s="51"/>
      <c r="S70" s="51"/>
      <c r="T70" s="51"/>
      <c r="U70" s="51"/>
      <c r="V70" s="51"/>
      <c r="W70" s="51"/>
      <c r="X70" s="51"/>
      <c r="Y70" s="51"/>
      <c r="Z70" s="51"/>
      <c r="AA70" s="51"/>
    </row>
    <row r="71" spans="1:57" x14ac:dyDescent="0.2">
      <c r="E71" s="51"/>
      <c r="F71" s="51"/>
      <c r="G71" s="51"/>
      <c r="H71" s="51"/>
      <c r="I71" s="51"/>
      <c r="J71" s="51"/>
      <c r="K71" s="51"/>
      <c r="L71" s="51"/>
      <c r="M71" s="51"/>
      <c r="N71" s="51"/>
      <c r="O71" s="51"/>
      <c r="P71" s="51"/>
      <c r="Q71" s="51"/>
      <c r="R71" s="51"/>
      <c r="S71" s="51"/>
      <c r="T71" s="51"/>
      <c r="U71" s="51"/>
      <c r="V71" s="51"/>
      <c r="W71" s="51"/>
      <c r="X71" s="51"/>
      <c r="Y71" s="51"/>
      <c r="Z71" s="51"/>
      <c r="AA71" s="51"/>
    </row>
    <row r="72" spans="1:57" x14ac:dyDescent="0.2">
      <c r="E72" s="47"/>
      <c r="G72" s="47"/>
    </row>
    <row r="74" spans="1:57" x14ac:dyDescent="0.2">
      <c r="H74" s="47"/>
    </row>
  </sheetData>
  <sheetProtection sheet="1" objects="1" scenarios="1"/>
  <conditionalFormatting sqref="E4:BE12">
    <cfRule type="expression" dxfId="3" priority="1">
      <formula>E4=0</formula>
    </cfRule>
    <cfRule type="expression" dxfId="2" priority="2">
      <formula>E4=1</formula>
    </cfRule>
  </conditionalFormatting>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0580E-F666-49EE-A207-BF183640319C}">
  <dimension ref="A1:AC68"/>
  <sheetViews>
    <sheetView showGridLines="0" tabSelected="1" zoomScale="80" zoomScaleNormal="80" workbookViewId="0">
      <pane ySplit="3" topLeftCell="A4" activePane="bottomLeft" state="frozen"/>
      <selection pane="bottomLeft" activeCell="D69" sqref="D69"/>
    </sheetView>
  </sheetViews>
  <sheetFormatPr defaultColWidth="8.85546875" defaultRowHeight="12.75" x14ac:dyDescent="0.2"/>
  <cols>
    <col min="1" max="1" width="14.140625" style="19" customWidth="1"/>
    <col min="2" max="2" width="44.28515625" style="19" customWidth="1"/>
    <col min="3" max="3" width="8.85546875" style="19"/>
    <col min="4" max="4" width="16.7109375" style="19" customWidth="1"/>
    <col min="5" max="28" width="10.28515625" style="19" customWidth="1"/>
    <col min="29" max="16384" width="8.85546875" style="19"/>
  </cols>
  <sheetData>
    <row r="1" spans="1:29" ht="18.75" x14ac:dyDescent="0.3">
      <c r="A1" s="6" t="s">
        <v>137</v>
      </c>
    </row>
    <row r="2" spans="1:29" x14ac:dyDescent="0.2">
      <c r="C2" s="19" t="s">
        <v>13</v>
      </c>
      <c r="E2" s="19">
        <v>1</v>
      </c>
      <c r="F2" s="19">
        <v>2</v>
      </c>
      <c r="G2" s="19">
        <v>3</v>
      </c>
      <c r="H2" s="19">
        <v>4</v>
      </c>
      <c r="I2" s="19">
        <v>5</v>
      </c>
      <c r="J2" s="19">
        <v>6</v>
      </c>
      <c r="K2" s="19">
        <v>7</v>
      </c>
      <c r="L2" s="19">
        <v>8</v>
      </c>
      <c r="M2" s="19">
        <v>9</v>
      </c>
      <c r="N2" s="19">
        <v>10</v>
      </c>
      <c r="O2" s="19">
        <v>11</v>
      </c>
      <c r="P2" s="19">
        <v>12</v>
      </c>
      <c r="Q2" s="19">
        <v>13</v>
      </c>
      <c r="R2" s="19">
        <v>14</v>
      </c>
      <c r="S2" s="19">
        <v>15</v>
      </c>
      <c r="T2" s="19">
        <v>16</v>
      </c>
      <c r="U2" s="19">
        <v>17</v>
      </c>
      <c r="V2" s="19">
        <v>18</v>
      </c>
      <c r="W2" s="19">
        <v>19</v>
      </c>
      <c r="X2" s="19">
        <v>20</v>
      </c>
      <c r="Y2" s="19">
        <v>21</v>
      </c>
      <c r="Z2" s="19">
        <v>22</v>
      </c>
      <c r="AA2" s="19">
        <v>23</v>
      </c>
      <c r="AB2" s="19">
        <v>24</v>
      </c>
      <c r="AC2" s="19">
        <v>25</v>
      </c>
    </row>
    <row r="3" spans="1:29" x14ac:dyDescent="0.2">
      <c r="A3" s="20"/>
      <c r="B3" s="21"/>
      <c r="C3" s="21" t="s">
        <v>100</v>
      </c>
      <c r="D3" s="21"/>
      <c r="E3" s="22">
        <f>+Input!D6</f>
        <v>2020</v>
      </c>
      <c r="F3" s="22">
        <f>+E3+1</f>
        <v>2021</v>
      </c>
      <c r="G3" s="22">
        <f t="shared" ref="G3:AC3" si="0">+F3+1</f>
        <v>2022</v>
      </c>
      <c r="H3" s="22">
        <f t="shared" si="0"/>
        <v>2023</v>
      </c>
      <c r="I3" s="22">
        <f t="shared" si="0"/>
        <v>2024</v>
      </c>
      <c r="J3" s="22">
        <f t="shared" si="0"/>
        <v>2025</v>
      </c>
      <c r="K3" s="22">
        <f t="shared" si="0"/>
        <v>2026</v>
      </c>
      <c r="L3" s="22">
        <f t="shared" si="0"/>
        <v>2027</v>
      </c>
      <c r="M3" s="22">
        <f t="shared" si="0"/>
        <v>2028</v>
      </c>
      <c r="N3" s="22">
        <f t="shared" si="0"/>
        <v>2029</v>
      </c>
      <c r="O3" s="22">
        <f t="shared" si="0"/>
        <v>2030</v>
      </c>
      <c r="P3" s="22">
        <f t="shared" si="0"/>
        <v>2031</v>
      </c>
      <c r="Q3" s="22">
        <f t="shared" si="0"/>
        <v>2032</v>
      </c>
      <c r="R3" s="22">
        <f t="shared" si="0"/>
        <v>2033</v>
      </c>
      <c r="S3" s="22">
        <f t="shared" si="0"/>
        <v>2034</v>
      </c>
      <c r="T3" s="22">
        <f t="shared" si="0"/>
        <v>2035</v>
      </c>
      <c r="U3" s="22">
        <f t="shared" si="0"/>
        <v>2036</v>
      </c>
      <c r="V3" s="22">
        <f t="shared" si="0"/>
        <v>2037</v>
      </c>
      <c r="W3" s="22">
        <f t="shared" si="0"/>
        <v>2038</v>
      </c>
      <c r="X3" s="22">
        <f t="shared" si="0"/>
        <v>2039</v>
      </c>
      <c r="Y3" s="22">
        <f t="shared" si="0"/>
        <v>2040</v>
      </c>
      <c r="Z3" s="22">
        <f t="shared" si="0"/>
        <v>2041</v>
      </c>
      <c r="AA3" s="22">
        <f t="shared" si="0"/>
        <v>2042</v>
      </c>
      <c r="AB3" s="22">
        <f t="shared" si="0"/>
        <v>2043</v>
      </c>
      <c r="AC3" s="22">
        <f t="shared" si="0"/>
        <v>2044</v>
      </c>
    </row>
    <row r="4" spans="1:29" x14ac:dyDescent="0.2">
      <c r="A4" s="20"/>
      <c r="B4" s="19" t="s">
        <v>101</v>
      </c>
      <c r="E4" s="20">
        <f>IF(Input!$E$21=0,0,1)*AND(E$3&gt;=Input!$P21,E$3&lt;=Input!$Q21)*1</f>
        <v>0</v>
      </c>
      <c r="F4" s="20">
        <f>IF(Input!$E$21=0,0,1)*AND(F$3&gt;=Input!$P21,F$3&lt;=Input!$Q21)*1</f>
        <v>0</v>
      </c>
      <c r="G4" s="20">
        <f>IF(Input!$E$21=0,0,1)*AND(G$3&gt;=Input!$P21,G$3&lt;=Input!$Q21)*1</f>
        <v>0</v>
      </c>
      <c r="H4" s="20">
        <f>IF(Input!$E$21=0,0,1)*AND(H$3&gt;=Input!$P21,H$3&lt;=Input!$Q21)*1</f>
        <v>1</v>
      </c>
      <c r="I4" s="20">
        <f>IF(Input!$E$21=0,0,1)*AND(I$3&gt;=Input!$P21,I$3&lt;=Input!$Q21)*1</f>
        <v>0</v>
      </c>
      <c r="J4" s="20">
        <f>IF(Input!$E$21=0,0,1)*AND(J$3&gt;=Input!$P21,J$3&lt;=Input!$Q21)*1</f>
        <v>0</v>
      </c>
      <c r="K4" s="20">
        <f>IF(Input!$E$21=0,0,1)*AND(K$3&gt;=Input!$P21,K$3&lt;=Input!$Q21)*1</f>
        <v>0</v>
      </c>
      <c r="L4" s="20">
        <f>IF(Input!$E$21=0,0,1)*AND(L$3&gt;=Input!$P21,L$3&lt;=Input!$Q21)*1</f>
        <v>0</v>
      </c>
      <c r="M4" s="20">
        <f>IF(Input!$E$21=0,0,1)*AND(M$3&gt;=Input!$P21,M$3&lt;=Input!$Q21)*1</f>
        <v>0</v>
      </c>
      <c r="N4" s="20">
        <f>IF(Input!$E$21=0,0,1)*AND(N$3&gt;=Input!$P21,N$3&lt;=Input!$Q21)*1</f>
        <v>0</v>
      </c>
      <c r="O4" s="20">
        <f>IF(Input!$E$21=0,0,1)*AND(O$3&gt;=Input!$P21,O$3&lt;=Input!$Q21)*1</f>
        <v>0</v>
      </c>
      <c r="P4" s="20">
        <f>IF(Input!$E$21=0,0,1)*AND(P$3&gt;=Input!$P21,P$3&lt;=Input!$Q21)*1</f>
        <v>0</v>
      </c>
      <c r="Q4" s="20">
        <f>IF(Input!$E$21=0,0,1)*AND(Q$3&gt;=Input!$P21,Q$3&lt;=Input!$Q21)*1</f>
        <v>0</v>
      </c>
      <c r="R4" s="20">
        <f>IF(Input!$E$21=0,0,1)*AND(R$3&gt;=Input!$P21,R$3&lt;=Input!$Q21)*1</f>
        <v>0</v>
      </c>
      <c r="S4" s="20">
        <f>IF(Input!$E$21=0,0,1)*AND(S$3&gt;=Input!$P21,S$3&lt;=Input!$Q21)*1</f>
        <v>0</v>
      </c>
      <c r="T4" s="20">
        <f>IF(Input!$E$21=0,0,1)*AND(T$3&gt;=Input!$P21,T$3&lt;=Input!$Q21)*1</f>
        <v>0</v>
      </c>
      <c r="U4" s="20">
        <f>IF(Input!$E$21=0,0,1)*AND(U$3&gt;=Input!$P21,U$3&lt;=Input!$Q21)*1</f>
        <v>0</v>
      </c>
      <c r="V4" s="20">
        <f>IF(Input!$E$21=0,0,1)*AND(V$3&gt;=Input!$P21,V$3&lt;=Input!$Q21)*1</f>
        <v>0</v>
      </c>
      <c r="W4" s="20">
        <f>IF(Input!$E$21=0,0,1)*AND(W$3&gt;=Input!$P21,W$3&lt;=Input!$Q21)*1</f>
        <v>0</v>
      </c>
      <c r="X4" s="20">
        <f>IF(Input!$E$21=0,0,1)*AND(X$3&gt;=Input!$P21,X$3&lt;=Input!$Q21)*1</f>
        <v>0</v>
      </c>
      <c r="Y4" s="20">
        <f>IF(Input!$E$21=0,0,1)*AND(Y$3&gt;=Input!$P21,Y$3&lt;=Input!$Q21)*1</f>
        <v>0</v>
      </c>
      <c r="Z4" s="20">
        <f>IF(Input!$E$21=0,0,1)*AND(Z$3&gt;=Input!$P21,Z$3&lt;=Input!$Q21)*1</f>
        <v>0</v>
      </c>
      <c r="AA4" s="20">
        <f>IF(Input!$E$21=0,0,1)*AND(AA$3&gt;=Input!$P21,AA$3&lt;=Input!$Q21)*1</f>
        <v>0</v>
      </c>
      <c r="AB4" s="20">
        <f>IF(Input!$E$21=0,0,1)*AND(AB$3&gt;=Input!$P21,AB$3&lt;=Input!$Q21)*1</f>
        <v>0</v>
      </c>
      <c r="AC4" s="20">
        <f>IF(Input!$E$21=0,0,1)*AND(AC$3&gt;=Input!$P21,AC$3&lt;=Input!$Q21)*1</f>
        <v>0</v>
      </c>
    </row>
    <row r="5" spans="1:29" x14ac:dyDescent="0.2">
      <c r="A5" s="20"/>
      <c r="B5" s="19" t="s">
        <v>102</v>
      </c>
      <c r="E5" s="20">
        <f>+IF(AND(E$3&gt;=Input!$P22,E$3&lt;=Input!$Q22),1,0)</f>
        <v>0</v>
      </c>
      <c r="F5" s="20">
        <f>+IF(AND(F$3&gt;=Input!$P22,F$3&lt;=Input!$Q22),1,0)</f>
        <v>0</v>
      </c>
      <c r="G5" s="20">
        <f>+IF(AND(G$3&gt;=Input!$P22,G$3&lt;=Input!$Q22),1,0)</f>
        <v>0</v>
      </c>
      <c r="H5" s="20">
        <f>+IF(AND(H$3&gt;=Input!$P22,H$3&lt;=Input!$Q22),1,0)</f>
        <v>0</v>
      </c>
      <c r="I5" s="20">
        <f>+IF(AND(I$3&gt;=Input!$P22,I$3&lt;=Input!$Q22),1,0)</f>
        <v>1</v>
      </c>
      <c r="J5" s="20">
        <f>+IF(AND(J$3&gt;=Input!$P22,J$3&lt;=Input!$Q22),1,0)</f>
        <v>0</v>
      </c>
      <c r="K5" s="20">
        <f>+IF(AND(K$3&gt;=Input!$P22,K$3&lt;=Input!$Q22),1,0)</f>
        <v>0</v>
      </c>
      <c r="L5" s="20">
        <f>+IF(AND(L$3&gt;=Input!$P22,L$3&lt;=Input!$Q22),1,0)</f>
        <v>0</v>
      </c>
      <c r="M5" s="20">
        <f>+IF(AND(M$3&gt;=Input!$P22,M$3&lt;=Input!$Q22),1,0)</f>
        <v>0</v>
      </c>
      <c r="N5" s="20">
        <f>+IF(AND(N$3&gt;=Input!$P22,N$3&lt;=Input!$Q22),1,0)</f>
        <v>0</v>
      </c>
      <c r="O5" s="20">
        <f>+IF(AND(O$3&gt;=Input!$P22,O$3&lt;=Input!$Q22),1,0)</f>
        <v>0</v>
      </c>
      <c r="P5" s="20">
        <f>+IF(AND(P$3&gt;=Input!$P22,P$3&lt;=Input!$Q22),1,0)</f>
        <v>0</v>
      </c>
      <c r="Q5" s="20">
        <f>+IF(AND(Q$3&gt;=Input!$P22,Q$3&lt;=Input!$Q22),1,0)</f>
        <v>0</v>
      </c>
      <c r="R5" s="20">
        <f>+IF(AND(R$3&gt;=Input!$P22,R$3&lt;=Input!$Q22),1,0)</f>
        <v>0</v>
      </c>
      <c r="S5" s="20">
        <f>+IF(AND(S$3&gt;=Input!$P22,S$3&lt;=Input!$Q22),1,0)</f>
        <v>0</v>
      </c>
      <c r="T5" s="20">
        <f>+IF(AND(T$3&gt;=Input!$P22,T$3&lt;=Input!$Q22),1,0)</f>
        <v>0</v>
      </c>
      <c r="U5" s="20">
        <f>+IF(AND(U$3&gt;=Input!$P22,U$3&lt;=Input!$Q22),1,0)</f>
        <v>0</v>
      </c>
      <c r="V5" s="20">
        <f>+IF(AND(V$3&gt;=Input!$P22,V$3&lt;=Input!$Q22),1,0)</f>
        <v>0</v>
      </c>
      <c r="W5" s="20">
        <f>+IF(AND(W$3&gt;=Input!$P22,W$3&lt;=Input!$Q22),1,0)</f>
        <v>0</v>
      </c>
      <c r="X5" s="20">
        <f>+IF(AND(X$3&gt;=Input!$P22,X$3&lt;=Input!$Q22),1,0)</f>
        <v>0</v>
      </c>
      <c r="Y5" s="20">
        <f>+IF(AND(Y$3&gt;=Input!$P22,Y$3&lt;=Input!$Q22),1,0)</f>
        <v>0</v>
      </c>
      <c r="Z5" s="20">
        <f>+IF(AND(Z$3&gt;=Input!$P22,Z$3&lt;=Input!$Q22),1,0)</f>
        <v>0</v>
      </c>
      <c r="AA5" s="20">
        <f>+IF(AND(AA$3&gt;=Input!$P22,AA$3&lt;=Input!$Q22),1,0)</f>
        <v>0</v>
      </c>
      <c r="AB5" s="20">
        <f>+IF(AND(AB$3&gt;=Input!$P22,AB$3&lt;=Input!$Q22),1,0)</f>
        <v>0</v>
      </c>
      <c r="AC5" s="20">
        <f>+IF(AND(AC$3&gt;=Input!$P22,AC$3&lt;=Input!$Q22),1,0)</f>
        <v>0</v>
      </c>
    </row>
    <row r="6" spans="1:29" x14ac:dyDescent="0.2">
      <c r="A6" s="20"/>
      <c r="B6" s="19" t="s">
        <v>103</v>
      </c>
      <c r="E6" s="20">
        <f>+IF(AND(E$3&gt;=Input!$P23,E$3&lt;=Input!$Q23),1,0)</f>
        <v>0</v>
      </c>
      <c r="F6" s="20">
        <f>+IF(AND(F$3&gt;=Input!$M23,F$3&lt;=Input!$N23),1,0)</f>
        <v>0</v>
      </c>
      <c r="G6" s="20">
        <f>+IF(AND(G$3&gt;=Input!$M23,G$3&lt;=Input!$N23),1,0)</f>
        <v>0</v>
      </c>
      <c r="H6" s="20">
        <f>+IF(AND(H$3&gt;=Input!$M23,H$3&lt;=Input!$N23),1,0)</f>
        <v>0</v>
      </c>
      <c r="I6" s="20">
        <f>+IF(AND(I$3&gt;=Input!$M23,I$3&lt;=Input!$N23),1,0)</f>
        <v>0</v>
      </c>
      <c r="J6" s="20">
        <f>+IF(AND(J$3&gt;=Input!$M23,J$3&lt;=Input!$N23),1,0)</f>
        <v>0</v>
      </c>
      <c r="K6" s="20">
        <f>+IF(AND(K$3&gt;=Input!$M23,K$3&lt;=Input!$N23),1,0)</f>
        <v>1</v>
      </c>
      <c r="L6" s="20">
        <f>+IF(AND(L$3&gt;=Input!$M23,L$3&lt;=Input!$N23),1,0)</f>
        <v>0</v>
      </c>
      <c r="M6" s="20">
        <f>+IF(AND(M$3&gt;=Input!$M23,M$3&lt;=Input!$N23),1,0)</f>
        <v>0</v>
      </c>
      <c r="N6" s="20">
        <f>+IF(AND(N$3&gt;=Input!$M23,N$3&lt;=Input!$N23),1,0)</f>
        <v>0</v>
      </c>
      <c r="O6" s="20">
        <f>+IF(AND(O$3&gt;=Input!$M23,O$3&lt;=Input!$N23),1,0)</f>
        <v>0</v>
      </c>
      <c r="P6" s="20">
        <f>+IF(AND(P$3&gt;=Input!$M23,P$3&lt;=Input!$N23),1,0)</f>
        <v>0</v>
      </c>
      <c r="Q6" s="20">
        <f>+IF(AND(Q$3&gt;=Input!$M23,Q$3&lt;=Input!$N23),1,0)</f>
        <v>0</v>
      </c>
      <c r="R6" s="20">
        <f>+IF(AND(R$3&gt;=Input!$M23,R$3&lt;=Input!$N23),1,0)</f>
        <v>0</v>
      </c>
      <c r="S6" s="20">
        <f>+IF(AND(S$3&gt;=Input!$M23,S$3&lt;=Input!$N23),1,0)</f>
        <v>0</v>
      </c>
      <c r="T6" s="20">
        <f>+IF(AND(T$3&gt;=Input!$M23,T$3&lt;=Input!$N23),1,0)</f>
        <v>0</v>
      </c>
      <c r="U6" s="20">
        <f>+IF(AND(U$3&gt;=Input!$M23,U$3&lt;=Input!$N23),1,0)</f>
        <v>0</v>
      </c>
      <c r="V6" s="20">
        <f>+IF(AND(V$3&gt;=Input!$M23,V$3&lt;=Input!$N23),1,0)</f>
        <v>0</v>
      </c>
      <c r="W6" s="20">
        <f>+IF(AND(W$3&gt;=Input!$M23,W$3&lt;=Input!$N23),1,0)</f>
        <v>0</v>
      </c>
      <c r="X6" s="20">
        <f>+IF(AND(X$3&gt;=Input!$M23,X$3&lt;=Input!$N23),1,0)</f>
        <v>0</v>
      </c>
      <c r="Y6" s="20">
        <f>+IF(AND(Y$3&gt;=Input!$M23,Y$3&lt;=Input!$N23),1,0)</f>
        <v>0</v>
      </c>
      <c r="Z6" s="20">
        <f>+IF(AND(Z$3&gt;=Input!$M23,Z$3&lt;=Input!$N23),1,0)</f>
        <v>0</v>
      </c>
      <c r="AA6" s="20">
        <f>+IF(AND(AA$3&gt;=Input!$M23,AA$3&lt;=Input!$N23),1,0)</f>
        <v>0</v>
      </c>
      <c r="AB6" s="20">
        <f>+IF(AND(AB$3&gt;=Input!$M23,AB$3&lt;=Input!$N23),1,0)</f>
        <v>0</v>
      </c>
      <c r="AC6" s="20">
        <f>+IF(AND(AC$3&gt;=Input!$M23,AC$3&lt;=Input!$N23),1,0)</f>
        <v>0</v>
      </c>
    </row>
    <row r="7" spans="1:29" x14ac:dyDescent="0.2">
      <c r="A7" s="20"/>
      <c r="B7" s="19" t="s">
        <v>104</v>
      </c>
      <c r="E7" s="20"/>
      <c r="F7" s="20">
        <f t="shared" ref="F7" si="1">+IF(G6-F6=-1,1,0)</f>
        <v>0</v>
      </c>
      <c r="G7" s="20">
        <f t="shared" ref="G7" si="2">+IF(H6-G6=-1,1,0)</f>
        <v>0</v>
      </c>
      <c r="H7" s="20">
        <f t="shared" ref="H7" si="3">+IF(I6-H6=-1,1,0)</f>
        <v>0</v>
      </c>
      <c r="I7" s="20">
        <f t="shared" ref="I7" si="4">+IF(J6-I6=-1,1,0)</f>
        <v>0</v>
      </c>
      <c r="J7" s="20">
        <f t="shared" ref="J7" si="5">+IF(K6-J6=-1,1,0)</f>
        <v>0</v>
      </c>
      <c r="K7" s="20">
        <f t="shared" ref="K7" si="6">+IF(L6-K6=-1,1,0)</f>
        <v>1</v>
      </c>
      <c r="L7" s="20">
        <f t="shared" ref="L7" si="7">+IF(M6-L6=-1,1,0)</f>
        <v>0</v>
      </c>
      <c r="M7" s="20">
        <f t="shared" ref="M7" si="8">+IF(N6-M6=-1,1,0)</f>
        <v>0</v>
      </c>
      <c r="N7" s="20">
        <f t="shared" ref="N7" si="9">+IF(O6-N6=-1,1,0)</f>
        <v>0</v>
      </c>
      <c r="O7" s="20">
        <f t="shared" ref="O7" si="10">+IF(P6-O6=-1,1,0)</f>
        <v>0</v>
      </c>
      <c r="P7" s="20">
        <f t="shared" ref="P7" si="11">+IF(Q6-P6=-1,1,0)</f>
        <v>0</v>
      </c>
      <c r="Q7" s="20">
        <f t="shared" ref="Q7" si="12">+IF(R6-Q6=-1,1,0)</f>
        <v>0</v>
      </c>
      <c r="R7" s="20">
        <f t="shared" ref="R7" si="13">+IF(S6-R6=-1,1,0)</f>
        <v>0</v>
      </c>
      <c r="S7" s="20">
        <f t="shared" ref="S7" si="14">+IF(T6-S6=-1,1,0)</f>
        <v>0</v>
      </c>
      <c r="T7" s="20">
        <f t="shared" ref="T7" si="15">+IF(U6-T6=-1,1,0)</f>
        <v>0</v>
      </c>
      <c r="U7" s="20">
        <f t="shared" ref="U7" si="16">+IF(V6-U6=-1,1,0)</f>
        <v>0</v>
      </c>
      <c r="V7" s="20">
        <f t="shared" ref="V7" si="17">+IF(W6-V6=-1,1,0)</f>
        <v>0</v>
      </c>
      <c r="W7" s="20">
        <f t="shared" ref="W7" si="18">+IF(X6-W6=-1,1,0)</f>
        <v>0</v>
      </c>
      <c r="X7" s="20">
        <f t="shared" ref="X7" si="19">+IF(Y6-X6=-1,1,0)</f>
        <v>0</v>
      </c>
      <c r="Y7" s="20">
        <f t="shared" ref="Y7" si="20">+IF(Z6-Y6=-1,1,0)</f>
        <v>0</v>
      </c>
      <c r="Z7" s="20">
        <f t="shared" ref="Z7" si="21">+IF(AA6-Z6=-1,1,0)</f>
        <v>0</v>
      </c>
      <c r="AA7" s="20">
        <f t="shared" ref="AA7" si="22">+IF(AB6-AA6=-1,1,0)</f>
        <v>0</v>
      </c>
      <c r="AB7" s="20">
        <f t="shared" ref="AB7" si="23">+IF(AC6-AB6=-1,1,0)</f>
        <v>0</v>
      </c>
      <c r="AC7" s="20">
        <f t="shared" ref="AC7" si="24">+IF(AD6-AC6=-1,1,0)</f>
        <v>0</v>
      </c>
    </row>
    <row r="8" spans="1:29" x14ac:dyDescent="0.2">
      <c r="A8" s="20"/>
      <c r="B8" s="19" t="s">
        <v>105</v>
      </c>
      <c r="E8" s="20">
        <f>+IF(AND(E$3&gt;=Input!$P24,E$3&lt;=Input!$Q24),1,0)</f>
        <v>0</v>
      </c>
      <c r="F8" s="20">
        <f>+IF(AND(F$3&gt;=Input!$P24,F$3&lt;=Input!$Q24),1,0)</f>
        <v>0</v>
      </c>
      <c r="G8" s="20">
        <f>+IF(AND(G$3&gt;=Input!$P24,G$3&lt;=Input!$Q24),1,0)</f>
        <v>0</v>
      </c>
      <c r="H8" s="20">
        <f>+IF(AND(H$3&gt;=Input!$P24,H$3&lt;=Input!$Q24),1,0)</f>
        <v>0</v>
      </c>
      <c r="I8" s="20">
        <f>+IF(AND(I$3&gt;=Input!$P24,I$3&lt;=Input!$Q24),1,0)</f>
        <v>0</v>
      </c>
      <c r="J8" s="20">
        <f>+IF(AND(J$3&gt;=Input!$P24,J$3&lt;=Input!$Q24),1,0)</f>
        <v>1</v>
      </c>
      <c r="K8" s="20">
        <f>+IF(AND(K$3&gt;=Input!$P24,K$3&lt;=Input!$Q24),1,0)</f>
        <v>0</v>
      </c>
      <c r="L8" s="20">
        <f>+IF(AND(L$3&gt;=Input!$P24,L$3&lt;=Input!$Q24),1,0)</f>
        <v>0</v>
      </c>
      <c r="M8" s="20">
        <f>+IF(AND(M$3&gt;=Input!$P24,M$3&lt;=Input!$Q24),1,0)</f>
        <v>0</v>
      </c>
      <c r="N8" s="20">
        <f>+IF(AND(N$3&gt;=Input!$P24,N$3&lt;=Input!$Q24),1,0)</f>
        <v>0</v>
      </c>
      <c r="O8" s="20">
        <f>+IF(AND(O$3&gt;=Input!$P24,O$3&lt;=Input!$Q24),1,0)</f>
        <v>0</v>
      </c>
      <c r="P8" s="20">
        <f>+IF(AND(P$3&gt;=Input!$P24,P$3&lt;=Input!$Q24),1,0)</f>
        <v>0</v>
      </c>
      <c r="Q8" s="20">
        <f>+IF(AND(Q$3&gt;=Input!$P24,Q$3&lt;=Input!$Q24),1,0)</f>
        <v>0</v>
      </c>
      <c r="R8" s="20">
        <f>+IF(AND(R$3&gt;=Input!$P24,R$3&lt;=Input!$Q24),1,0)</f>
        <v>0</v>
      </c>
      <c r="S8" s="20">
        <f>+IF(AND(S$3&gt;=Input!$P24,S$3&lt;=Input!$Q24),1,0)</f>
        <v>0</v>
      </c>
      <c r="T8" s="20">
        <f>+IF(AND(T$3&gt;=Input!$P24,T$3&lt;=Input!$Q24),1,0)</f>
        <v>0</v>
      </c>
      <c r="U8" s="20">
        <f>+IF(AND(U$3&gt;=Input!$P24,U$3&lt;=Input!$Q24),1,0)</f>
        <v>0</v>
      </c>
      <c r="V8" s="20">
        <f>+IF(AND(V$3&gt;=Input!$P24,V$3&lt;=Input!$Q24),1,0)</f>
        <v>0</v>
      </c>
      <c r="W8" s="20">
        <f>+IF(AND(W$3&gt;=Input!$P24,W$3&lt;=Input!$Q24),1,0)</f>
        <v>0</v>
      </c>
      <c r="X8" s="20">
        <f>+IF(AND(X$3&gt;=Input!$P24,X$3&lt;=Input!$Q24),1,0)</f>
        <v>0</v>
      </c>
      <c r="Y8" s="20">
        <f>+IF(AND(Y$3&gt;=Input!$P24,Y$3&lt;=Input!$Q24),1,0)</f>
        <v>0</v>
      </c>
      <c r="Z8" s="20">
        <f>+IF(AND(Z$3&gt;=Input!$P24,Z$3&lt;=Input!$Q24),1,0)</f>
        <v>0</v>
      </c>
      <c r="AA8" s="20">
        <f>+IF(AND(AA$3&gt;=Input!$P24,AA$3&lt;=Input!$Q24),1,0)</f>
        <v>0</v>
      </c>
      <c r="AB8" s="20">
        <f>+IF(AND(AB$3&gt;=Input!$P24,AB$3&lt;=Input!$Q24),1,0)</f>
        <v>0</v>
      </c>
      <c r="AC8" s="20">
        <f>+IF(AND(AC$3&gt;=Input!$P24,AC$3&lt;=Input!$Q24),1,0)</f>
        <v>0</v>
      </c>
    </row>
    <row r="9" spans="1:29" x14ac:dyDescent="0.2">
      <c r="A9" s="20"/>
      <c r="B9" s="19" t="s">
        <v>106</v>
      </c>
      <c r="E9" s="20">
        <f ca="1">+IF(OR(
OFFSET(E6,0,Input!$E$25*-1)=1,
OFFSET(E9,0,Input!$E$25*-1)=1),1,0)</f>
        <v>0</v>
      </c>
      <c r="F9" s="20">
        <f ca="1">+IF(OR(
OFFSET(F6,0,Input!$E$25*-1)=1,
OFFSET(F9,0,Input!$E$25*-1)=1),1,0)</f>
        <v>0</v>
      </c>
      <c r="G9" s="20">
        <f ca="1">+IF(OR(
OFFSET(G6,0,Input!$E$25*-1)=1,
OFFSET(G9,0,Input!$E$25*-1)=1),1,0)</f>
        <v>0</v>
      </c>
      <c r="H9" s="20">
        <f ca="1">+IF(OR(
OFFSET(H6,0,Input!$E$25*-1)=1,
OFFSET(H9,0,Input!$E$25*-1)=1),1,0)</f>
        <v>0</v>
      </c>
      <c r="I9" s="20">
        <f ca="1">+IF(OR(
OFFSET(I6,0,Input!$E$25*-1)=1,
OFFSET(I9,0,Input!$E$25*-1)=1),1,0)</f>
        <v>0</v>
      </c>
      <c r="J9" s="20">
        <f ca="1">+IF(OR(
OFFSET(J6,0,Input!$E$25*-1)=1,
OFFSET(J9,0,Input!$E$25*-1)=1),1,0)</f>
        <v>0</v>
      </c>
      <c r="K9" s="20">
        <f ca="1">+IF(OR(
OFFSET(K6,0,Input!$E$25*-1)=1,
OFFSET(K9,0,Input!$E$25*-1)=1),1,0)</f>
        <v>0</v>
      </c>
      <c r="L9" s="20">
        <f ca="1">+IF(OR(
OFFSET(L6,0,Input!$E$25*-1)=1,
OFFSET(L9,0,Input!$E$25*-1)=1),1,0)</f>
        <v>0</v>
      </c>
      <c r="M9" s="20">
        <f ca="1">+IF(OR(
OFFSET(M6,0,Input!$E$25*-1)=1,
OFFSET(M9,0,Input!$E$25*-1)=1),1,0)</f>
        <v>1</v>
      </c>
      <c r="N9" s="20">
        <f ca="1">+IF(OR(
OFFSET(N6,0,Input!$E$25*-1)=1,
OFFSET(N9,0,Input!$E$25*-1)=1),1,0)</f>
        <v>0</v>
      </c>
      <c r="O9" s="20">
        <f ca="1">+IF(OR(
OFFSET(O6,0,Input!$E$25*-1)=1,
OFFSET(O9,0,Input!$E$25*-1)=1),1,0)</f>
        <v>1</v>
      </c>
      <c r="P9" s="20">
        <f ca="1">+IF(OR(
OFFSET(P6,0,Input!$E$25*-1)=1,
OFFSET(P9,0,Input!$E$25*-1)=1),1,0)</f>
        <v>0</v>
      </c>
      <c r="Q9" s="20">
        <f ca="1">+IF(OR(
OFFSET(Q6,0,Input!$E$25*-1)=1,
OFFSET(Q9,0,Input!$E$25*-1)=1),1,0)</f>
        <v>1</v>
      </c>
      <c r="R9" s="20">
        <f ca="1">+IF(OR(
OFFSET(R6,0,Input!$E$25*-1)=1,
OFFSET(R9,0,Input!$E$25*-1)=1),1,0)</f>
        <v>0</v>
      </c>
      <c r="S9" s="20">
        <f ca="1">+IF(OR(
OFFSET(S6,0,Input!$E$25*-1)=1,
OFFSET(S9,0,Input!$E$25*-1)=1),1,0)</f>
        <v>1</v>
      </c>
      <c r="T9" s="20">
        <f ca="1">+IF(OR(
OFFSET(T6,0,Input!$E$25*-1)=1,
OFFSET(T9,0,Input!$E$25*-1)=1),1,0)</f>
        <v>0</v>
      </c>
      <c r="U9" s="20">
        <f ca="1">+IF(OR(
OFFSET(U6,0,Input!$E$25*-1)=1,
OFFSET(U9,0,Input!$E$25*-1)=1),1,0)</f>
        <v>1</v>
      </c>
      <c r="V9" s="20">
        <f ca="1">+IF(OR(
OFFSET(V6,0,Input!$E$25*-1)=1,
OFFSET(V9,0,Input!$E$25*-1)=1),1,0)</f>
        <v>0</v>
      </c>
      <c r="W9" s="20">
        <f ca="1">+IF(OR(
OFFSET(W6,0,Input!$E$25*-1)=1,
OFFSET(W9,0,Input!$E$25*-1)=1),1,0)</f>
        <v>1</v>
      </c>
      <c r="X9" s="20">
        <f ca="1">+IF(OR(
OFFSET(X6,0,Input!$E$25*-1)=1,
OFFSET(X9,0,Input!$E$25*-1)=1),1,0)</f>
        <v>0</v>
      </c>
      <c r="Y9" s="20">
        <f ca="1">+IF(OR(
OFFSET(Y6,0,Input!$E$25*-1)=1,
OFFSET(Y9,0,Input!$E$25*-1)=1),1,0)</f>
        <v>1</v>
      </c>
      <c r="Z9" s="20">
        <f ca="1">+IF(OR(
OFFSET(Z6,0,Input!$E$25*-1)=1,
OFFSET(Z9,0,Input!$E$25*-1)=1),1,0)</f>
        <v>0</v>
      </c>
      <c r="AA9" s="20">
        <f ca="1">+IF(OR(
OFFSET(AA6,0,Input!$E$25*-1)=1,
OFFSET(AA9,0,Input!$E$25*-1)=1),1,0)</f>
        <v>1</v>
      </c>
      <c r="AB9" s="20">
        <f ca="1">+IF(OR(
OFFSET(AB6,0,Input!$E$25*-1)=1,
OFFSET(AB9,0,Input!$E$25*-1)=1),1,0)</f>
        <v>0</v>
      </c>
      <c r="AC9" s="20">
        <f ca="1">+IF(OR(
OFFSET(AC6,0,Input!$E$25*-1)=1,
OFFSET(AC9,0,Input!$E$25*-1)=1),1,0)</f>
        <v>1</v>
      </c>
    </row>
    <row r="10" spans="1:29" x14ac:dyDescent="0.2">
      <c r="A10" s="20"/>
      <c r="B10" s="19" t="s">
        <v>107</v>
      </c>
      <c r="E10" s="20">
        <f ca="1">+IF(OFFSET(E9,0,Input!$E$24*-1)=1,1,0)</f>
        <v>0</v>
      </c>
      <c r="F10" s="20">
        <f ca="1">+IF(OFFSET(F9,0,Input!$E$24*-1)=1,1,0)</f>
        <v>0</v>
      </c>
      <c r="G10" s="20">
        <f ca="1">+IF(OFFSET(G9,0,Input!$E$24*-1)=1,1,0)</f>
        <v>0</v>
      </c>
      <c r="H10" s="20">
        <f ca="1">+IF(OFFSET(H9,0,Input!$E$24*-1)=1,1,0)</f>
        <v>0</v>
      </c>
      <c r="I10" s="20">
        <f ca="1">+IF(OFFSET(I9,0,Input!$E$24*-1)=1,1,0)</f>
        <v>0</v>
      </c>
      <c r="J10" s="20">
        <f ca="1">+IF(OFFSET(J9,0,Input!$E$24*-1)=1,1,0)</f>
        <v>0</v>
      </c>
      <c r="K10" s="20">
        <f ca="1">+IF(OFFSET(K9,0,Input!$E$24*-1)=1,1,0)</f>
        <v>0</v>
      </c>
      <c r="L10" s="20">
        <f ca="1">+IF(OFFSET(L9,0,Input!$E$24*-1)=1,1,0)</f>
        <v>0</v>
      </c>
      <c r="M10" s="20">
        <f ca="1">+IF(OFFSET(M9,0,Input!$E$24*-1)=1,1,0)</f>
        <v>1</v>
      </c>
      <c r="N10" s="20">
        <f ca="1">+IF(OFFSET(N9,0,Input!$E$24*-1)=1,1,0)</f>
        <v>0</v>
      </c>
      <c r="O10" s="20">
        <f ca="1">+IF(OFFSET(O9,0,Input!$E$24*-1)=1,1,0)</f>
        <v>1</v>
      </c>
      <c r="P10" s="20">
        <f ca="1">+IF(OFFSET(P9,0,Input!$E$24*-1)=1,1,0)</f>
        <v>0</v>
      </c>
      <c r="Q10" s="20">
        <f ca="1">+IF(OFFSET(Q9,0,Input!$E$24*-1)=1,1,0)</f>
        <v>1</v>
      </c>
      <c r="R10" s="20">
        <f ca="1">+IF(OFFSET(R9,0,Input!$E$24*-1)=1,1,0)</f>
        <v>0</v>
      </c>
      <c r="S10" s="20">
        <f ca="1">+IF(OFFSET(S9,0,Input!$E$24*-1)=1,1,0)</f>
        <v>1</v>
      </c>
      <c r="T10" s="20">
        <f ca="1">+IF(OFFSET(T9,0,Input!$E$24*-1)=1,1,0)</f>
        <v>0</v>
      </c>
      <c r="U10" s="20">
        <f ca="1">+IF(OFFSET(U9,0,Input!$E$24*-1)=1,1,0)</f>
        <v>1</v>
      </c>
      <c r="V10" s="20">
        <f ca="1">+IF(OFFSET(V9,0,Input!$E$24*-1)=1,1,0)</f>
        <v>0</v>
      </c>
      <c r="W10" s="20">
        <f ca="1">+IF(OFFSET(W9,0,Input!$E$24*-1)=1,1,0)</f>
        <v>1</v>
      </c>
      <c r="X10" s="20">
        <f ca="1">+IF(OFFSET(X9,0,Input!$E$24*-1)=1,1,0)</f>
        <v>0</v>
      </c>
      <c r="Y10" s="20">
        <f ca="1">+IF(OFFSET(Y9,0,Input!$E$24*-1)=1,1,0)</f>
        <v>1</v>
      </c>
      <c r="Z10" s="20">
        <f ca="1">+IF(OFFSET(Z9,0,Input!$E$24*-1)=1,1,0)</f>
        <v>0</v>
      </c>
      <c r="AA10" s="20">
        <f ca="1">+IF(OFFSET(AA9,0,Input!$E$24*-1)=1,1,0)</f>
        <v>1</v>
      </c>
      <c r="AB10" s="20">
        <f ca="1">+IF(OFFSET(AB9,0,Input!$E$24*-1)=1,1,0)</f>
        <v>0</v>
      </c>
      <c r="AC10" s="20">
        <f ca="1">+IF(OFFSET(AC9,0,Input!$E$24*-1)=1,1,0)</f>
        <v>1</v>
      </c>
    </row>
    <row r="11" spans="1:29" x14ac:dyDescent="0.2">
      <c r="A11" s="20"/>
      <c r="B11" s="19" t="s">
        <v>108</v>
      </c>
      <c r="E11" s="20">
        <f ca="1">+IF(OR(E8=1,E10=1),1,0)</f>
        <v>0</v>
      </c>
      <c r="F11" s="20">
        <f t="shared" ref="F11:AC11" ca="1" si="25">+IF(OR(F8=1,F10=1),1,0)</f>
        <v>0</v>
      </c>
      <c r="G11" s="20">
        <f t="shared" ca="1" si="25"/>
        <v>0</v>
      </c>
      <c r="H11" s="20">
        <f t="shared" ca="1" si="25"/>
        <v>0</v>
      </c>
      <c r="I11" s="20">
        <f t="shared" ca="1" si="25"/>
        <v>0</v>
      </c>
      <c r="J11" s="20">
        <f t="shared" ca="1" si="25"/>
        <v>1</v>
      </c>
      <c r="K11" s="20">
        <f t="shared" ca="1" si="25"/>
        <v>0</v>
      </c>
      <c r="L11" s="20">
        <f t="shared" ca="1" si="25"/>
        <v>0</v>
      </c>
      <c r="M11" s="20">
        <f t="shared" ca="1" si="25"/>
        <v>1</v>
      </c>
      <c r="N11" s="20">
        <f t="shared" ca="1" si="25"/>
        <v>0</v>
      </c>
      <c r="O11" s="20">
        <f t="shared" ca="1" si="25"/>
        <v>1</v>
      </c>
      <c r="P11" s="20">
        <f t="shared" ca="1" si="25"/>
        <v>0</v>
      </c>
      <c r="Q11" s="20">
        <f t="shared" ca="1" si="25"/>
        <v>1</v>
      </c>
      <c r="R11" s="20">
        <f t="shared" ca="1" si="25"/>
        <v>0</v>
      </c>
      <c r="S11" s="20">
        <f t="shared" ca="1" si="25"/>
        <v>1</v>
      </c>
      <c r="T11" s="20">
        <f t="shared" ca="1" si="25"/>
        <v>0</v>
      </c>
      <c r="U11" s="20">
        <f t="shared" ca="1" si="25"/>
        <v>1</v>
      </c>
      <c r="V11" s="20">
        <f t="shared" ca="1" si="25"/>
        <v>0</v>
      </c>
      <c r="W11" s="20">
        <f t="shared" ca="1" si="25"/>
        <v>1</v>
      </c>
      <c r="X11" s="20">
        <f t="shared" ca="1" si="25"/>
        <v>0</v>
      </c>
      <c r="Y11" s="20">
        <f t="shared" ca="1" si="25"/>
        <v>1</v>
      </c>
      <c r="Z11" s="20">
        <f t="shared" ca="1" si="25"/>
        <v>0</v>
      </c>
      <c r="AA11" s="20">
        <f t="shared" ca="1" si="25"/>
        <v>1</v>
      </c>
      <c r="AB11" s="20">
        <f t="shared" ca="1" si="25"/>
        <v>0</v>
      </c>
      <c r="AC11" s="20">
        <f t="shared" ca="1" si="25"/>
        <v>1</v>
      </c>
    </row>
    <row r="12" spans="1:29" x14ac:dyDescent="0.2">
      <c r="A12" s="20"/>
      <c r="B12" s="19" t="s">
        <v>109</v>
      </c>
      <c r="E12" s="20">
        <f>AND(SUM(D$7:$E7)=1,E7=0)*1</f>
        <v>0</v>
      </c>
      <c r="F12" s="20">
        <f>AND(SUM(E$7:$E7)=1,F7=0)*1</f>
        <v>0</v>
      </c>
      <c r="G12" s="20">
        <f>AND(SUM($E$7:F7)=1,G7=0)*1</f>
        <v>0</v>
      </c>
      <c r="H12" s="20">
        <f>AND(SUM($E$7:G7)=1,H7=0)*1</f>
        <v>0</v>
      </c>
      <c r="I12" s="20">
        <f>AND(SUM($E$7:H7)=1,I7=0)*1</f>
        <v>0</v>
      </c>
      <c r="J12" s="20">
        <f>AND(SUM($E$7:I7)=1,J7=0)*1</f>
        <v>0</v>
      </c>
      <c r="K12" s="20">
        <f>AND(SUM($E$7:J7)=1,K7=0)*1</f>
        <v>0</v>
      </c>
      <c r="L12" s="20">
        <f>AND(SUM($E$7:K7)=1,L7=0)*1</f>
        <v>1</v>
      </c>
      <c r="M12" s="20">
        <f>AND(SUM($E$7:L7)=1,M7=0)*1</f>
        <v>1</v>
      </c>
      <c r="N12" s="20">
        <f>AND(SUM($E$7:M7)=1,N7=0)*1</f>
        <v>1</v>
      </c>
      <c r="O12" s="20">
        <f>AND(SUM($E$7:N7)=1,O7=0)*1</f>
        <v>1</v>
      </c>
      <c r="P12" s="20">
        <f>AND(SUM($E$7:O7)=1,P7=0)*1</f>
        <v>1</v>
      </c>
      <c r="Q12" s="20">
        <f>AND(SUM($E$7:P7)=1,Q7=0)*1</f>
        <v>1</v>
      </c>
      <c r="R12" s="20">
        <f>AND(SUM($E$7:Q7)=1,R7=0)*1</f>
        <v>1</v>
      </c>
      <c r="S12" s="20">
        <f>AND(SUM($E$7:R7)=1,S7=0)*1</f>
        <v>1</v>
      </c>
      <c r="T12" s="20">
        <f>AND(SUM($E$7:S7)=1,T7=0)*1</f>
        <v>1</v>
      </c>
      <c r="U12" s="20">
        <f>AND(SUM($E$7:T7)=1,U7=0)*1</f>
        <v>1</v>
      </c>
      <c r="V12" s="20">
        <f>AND(SUM($E$7:U7)=1,V7=0)*1</f>
        <v>1</v>
      </c>
      <c r="W12" s="20">
        <f>AND(SUM($E$7:V7)=1,W7=0)*1</f>
        <v>1</v>
      </c>
      <c r="X12" s="20">
        <f>AND(SUM($E$7:W7)=1,X7=0)*1</f>
        <v>1</v>
      </c>
      <c r="Y12" s="20">
        <f>AND(SUM($E$7:X7)=1,Y7=0)*1</f>
        <v>1</v>
      </c>
      <c r="Z12" s="20">
        <f>AND(SUM($E$7:Y7)=1,Z7=0)*1</f>
        <v>1</v>
      </c>
      <c r="AA12" s="20">
        <f>AND(SUM($E$7:Z7)=1,AA7=0)*1</f>
        <v>1</v>
      </c>
      <c r="AB12" s="20">
        <f>AND(SUM($E$7:AA7)=1,AB7=0)*1</f>
        <v>1</v>
      </c>
      <c r="AC12" s="20">
        <f>AND(SUM($E$7:AB7)=1,AC7=0)*1</f>
        <v>1</v>
      </c>
    </row>
    <row r="14" spans="1:29" x14ac:dyDescent="0.2">
      <c r="B14" s="21"/>
      <c r="C14" s="23" t="s">
        <v>8</v>
      </c>
      <c r="D14" s="24" t="s">
        <v>110</v>
      </c>
      <c r="E14" s="21"/>
      <c r="F14" s="21"/>
      <c r="G14" s="21"/>
      <c r="H14" s="21"/>
      <c r="I14" s="21"/>
      <c r="J14" s="21"/>
      <c r="K14" s="21"/>
      <c r="L14" s="21"/>
      <c r="M14" s="21"/>
      <c r="N14" s="21"/>
      <c r="O14" s="21"/>
      <c r="P14" s="21"/>
      <c r="Q14" s="21"/>
      <c r="R14" s="21"/>
      <c r="S14" s="21"/>
      <c r="T14" s="21"/>
      <c r="U14" s="21"/>
      <c r="V14" s="21"/>
      <c r="W14" s="21"/>
      <c r="X14" s="21"/>
      <c r="Y14" s="21"/>
      <c r="Z14" s="21"/>
      <c r="AA14" s="21"/>
      <c r="AB14" s="21"/>
      <c r="AC14" s="21"/>
    </row>
    <row r="15" spans="1:29" x14ac:dyDescent="0.2">
      <c r="A15" s="19" t="s">
        <v>111</v>
      </c>
      <c r="B15" s="25" t="s">
        <v>112</v>
      </c>
      <c r="C15" s="25" t="s">
        <v>113</v>
      </c>
      <c r="D15" s="26">
        <v>3080000</v>
      </c>
      <c r="E15" s="27">
        <f>+IF(E3&gt;=Input!$D$16,Input!$D$15*Input!$D$14,0)</f>
        <v>0</v>
      </c>
      <c r="F15" s="26">
        <f>+IF(F3&gt;=Input!$D$16,Input!$D$15*Input!$D$14,0)</f>
        <v>0</v>
      </c>
      <c r="G15" s="26">
        <f>+IF(G3&gt;=Input!$D$16,Input!$D$15*Input!$D$14,0)</f>
        <v>0</v>
      </c>
      <c r="H15" s="26">
        <f>+IF(H3&gt;=Input!$D$16,Input!$D$15*Input!$D$14,0)</f>
        <v>125000</v>
      </c>
      <c r="I15" s="26">
        <f>+IF(I3&gt;=Input!$D$16,Input!$D$15*Input!$D$14,0)</f>
        <v>125000</v>
      </c>
      <c r="J15" s="26">
        <f>+IF(J3&gt;=Input!$D$16,Input!$D$15*Input!$D$14,0)</f>
        <v>125000</v>
      </c>
      <c r="K15" s="26">
        <f>+IF(K3&gt;=Input!$D$16,Input!$D$15*Input!$D$14,0)</f>
        <v>125000</v>
      </c>
      <c r="L15" s="26">
        <f>+IF(L3&gt;=Input!$D$16,Input!$D$15*Input!$D$14,0)</f>
        <v>125000</v>
      </c>
      <c r="M15" s="26">
        <f>+IF(M3&gt;=Input!$D$16,Input!$D$15*Input!$D$14,0)</f>
        <v>125000</v>
      </c>
      <c r="N15" s="26">
        <f>+IF(N3&gt;=Input!$D$16,Input!$D$15*Input!$D$14,0)</f>
        <v>125000</v>
      </c>
      <c r="O15" s="26">
        <f>+IF(O3&gt;=Input!$D$16,Input!$D$15*Input!$D$14,0)</f>
        <v>125000</v>
      </c>
      <c r="P15" s="26">
        <f>+IF(P3&gt;=Input!$D$16,Input!$D$15*Input!$D$14,0)</f>
        <v>125000</v>
      </c>
      <c r="Q15" s="26">
        <f>+IF(Q3&gt;=Input!$D$16,Input!$D$15*Input!$D$14,0)</f>
        <v>125000</v>
      </c>
      <c r="R15" s="26">
        <f>+IF(R3&gt;=Input!$D$16,Input!$D$15*Input!$D$14,0)</f>
        <v>125000</v>
      </c>
      <c r="S15" s="26">
        <f>+IF(S3&gt;=Input!$D$16,Input!$D$15*Input!$D$14,0)</f>
        <v>125000</v>
      </c>
      <c r="T15" s="26">
        <f>+IF(T3&gt;=Input!$D$16,Input!$D$15*Input!$D$14,0)</f>
        <v>125000</v>
      </c>
      <c r="U15" s="26">
        <f>+IF(U3&gt;=Input!$D$16,Input!$D$15*Input!$D$14,0)</f>
        <v>125000</v>
      </c>
      <c r="V15" s="26">
        <f>+IF(V3&gt;=Input!$D$16,Input!$D$15*Input!$D$14,0)</f>
        <v>125000</v>
      </c>
      <c r="W15" s="26">
        <f>+IF(W3&gt;=Input!$D$16,Input!$D$15*Input!$D$14,0)</f>
        <v>125000</v>
      </c>
      <c r="X15" s="26">
        <f>+IF(X3&gt;=Input!$D$16,Input!$D$15*Input!$D$14,0)</f>
        <v>125000</v>
      </c>
      <c r="Y15" s="26">
        <f>+IF(Y3&gt;=Input!$D$16,Input!$D$15*Input!$D$14,0)</f>
        <v>125000</v>
      </c>
      <c r="Z15" s="26">
        <f>+IF(Z3&gt;=Input!$D$16,Input!$D$15*Input!$D$14,0)</f>
        <v>125000</v>
      </c>
      <c r="AA15" s="26">
        <f>+IF(AA3&gt;=Input!$D$16,Input!$D$15*Input!$D$14,0)</f>
        <v>125000</v>
      </c>
      <c r="AB15" s="26">
        <f>+IF(AB3&gt;=Input!$D$16,Input!$D$15*Input!$D$14,0)</f>
        <v>125000</v>
      </c>
      <c r="AC15" s="26">
        <f>+IF(AC3&gt;=Input!$D$16,Input!$D$15*Input!$D$14,0)</f>
        <v>125000</v>
      </c>
    </row>
    <row r="16" spans="1:29" x14ac:dyDescent="0.2">
      <c r="B16" s="25" t="s">
        <v>114</v>
      </c>
      <c r="C16" s="25" t="s">
        <v>113</v>
      </c>
      <c r="D16" s="26">
        <v>3080000</v>
      </c>
      <c r="E16" s="27">
        <f ca="1">IF(OR(E6=1,E9=1),SUM($E$15:OFFSET(E15,0,Input!$D$18*-1))-SUM(D$16:$E16),0)</f>
        <v>0</v>
      </c>
      <c r="F16" s="26">
        <f ca="1">IF(OR(F6=1,F9=1),SUM($E$15:OFFSET(F15,0,Input!$D$18*-1))-SUM($E$16:E16),0)</f>
        <v>0</v>
      </c>
      <c r="G16" s="26">
        <f ca="1">IF(OR(G6=1,G9=1),SUM($E$15:OFFSET(G15,0,Input!$D$18*-1))-SUM($E$16:F16),0)</f>
        <v>0</v>
      </c>
      <c r="H16" s="26">
        <f ca="1">IF(OR(H6=1,H9=1),SUM($E$15:OFFSET(H15,0,Input!$D$18*-1))-SUM($E$16:G16),0)</f>
        <v>0</v>
      </c>
      <c r="I16" s="26">
        <f ca="1">IF(OR(I6=1,I9=1),SUM($E$15:OFFSET(I15,0,Input!$D$18*-1))-SUM($E$16:H16),0)</f>
        <v>0</v>
      </c>
      <c r="J16" s="26">
        <f ca="1">IF(OR(J6=1,J9=1),SUM($E$15:OFFSET(J15,0,Input!$D$18*-1))-SUM($E$16:I16),0)</f>
        <v>0</v>
      </c>
      <c r="K16" s="26">
        <f ca="1">IF(OR(K6=1,K9=1),SUM($E$15:OFFSET(K15,0,Input!$D$18*-1))-SUM($E$16:J16),0)</f>
        <v>375000</v>
      </c>
      <c r="L16" s="26">
        <f ca="1">IF(OR(L6=1,L9=1),SUM($E$15:OFFSET(L15,0,Input!$D$18*-1))-SUM($E$16:K16),0)</f>
        <v>0</v>
      </c>
      <c r="M16" s="26">
        <f ca="1">IF(OR(M6=1,M9=1),SUM($E$15:OFFSET(M15,0,Input!$D$18*-1))-SUM($E$16:L16),0)</f>
        <v>250000</v>
      </c>
      <c r="N16" s="26">
        <f ca="1">IF(OR(N6=1,N9=1),SUM($E$15:OFFSET(N15,0,Input!$D$18*-1))-SUM($E$16:M16),0)</f>
        <v>0</v>
      </c>
      <c r="O16" s="26">
        <f ca="1">IF(OR(O6=1,O9=1),SUM($E$15:OFFSET(O15,0,Input!$D$18*-1))-SUM($E$16:N16),0)</f>
        <v>250000</v>
      </c>
      <c r="P16" s="26">
        <f ca="1">IF(OR(P6=1,P9=1),SUM($E$15:OFFSET(P15,0,Input!$D$18*-1))-SUM($E$16:O16),0)</f>
        <v>0</v>
      </c>
      <c r="Q16" s="26">
        <f ca="1">IF(OR(Q6=1,Q9=1),SUM($E$15:OFFSET(Q15,0,Input!$D$18*-1))-SUM($E$16:P16),0)</f>
        <v>250000</v>
      </c>
      <c r="R16" s="26">
        <f ca="1">IF(OR(R6=1,R9=1),SUM($E$15:OFFSET(R15,0,Input!$D$18*-1))-SUM($E$16:Q16),0)</f>
        <v>0</v>
      </c>
      <c r="S16" s="26">
        <f ca="1">IF(OR(S6=1,S9=1),SUM($E$15:OFFSET(S15,0,Input!$D$18*-1))-SUM($E$16:R16),0)</f>
        <v>250000</v>
      </c>
      <c r="T16" s="26">
        <f ca="1">IF(OR(T6=1,T9=1),SUM($E$15:OFFSET(T15,0,Input!$D$18*-1))-SUM($E$16:S16),0)</f>
        <v>0</v>
      </c>
      <c r="U16" s="26">
        <f ca="1">IF(OR(U6=1,U9=1),SUM($E$15:OFFSET(U15,0,Input!$D$18*-1))-SUM($E$16:T16),0)</f>
        <v>250000</v>
      </c>
      <c r="V16" s="26">
        <f ca="1">IF(OR(V6=1,V9=1),SUM($E$15:OFFSET(V15,0,Input!$D$18*-1))-SUM($E$16:U16),0)</f>
        <v>0</v>
      </c>
      <c r="W16" s="26">
        <f ca="1">IF(OR(W6=1,W9=1),SUM($E$15:OFFSET(W15,0,Input!$D$18*-1))-SUM($E$16:V16),0)</f>
        <v>250000</v>
      </c>
      <c r="X16" s="26">
        <f ca="1">IF(OR(X6=1,X9=1),SUM($E$15:OFFSET(X15,0,Input!$D$18*-1))-SUM($E$16:W16),0)</f>
        <v>0</v>
      </c>
      <c r="Y16" s="26">
        <f ca="1">IF(OR(Y6=1,Y9=1),SUM($E$15:OFFSET(Y15,0,Input!$D$18*-1))-SUM($E$16:X16),0)</f>
        <v>250000</v>
      </c>
      <c r="Z16" s="26">
        <f ca="1">IF(OR(Z6=1,Z9=1),SUM($E$15:OFFSET(Z15,0,Input!$D$18*-1))-SUM($E$16:Y16),0)</f>
        <v>0</v>
      </c>
      <c r="AA16" s="26">
        <f ca="1">IF(OR(AA6=1,AA9=1),SUM($E$15:OFFSET(AA15,0,Input!$D$18*-1))-SUM($E$16:Z16),0)</f>
        <v>250000</v>
      </c>
      <c r="AB16" s="26">
        <f ca="1">IF(OR(AB6=1,AB9=1),SUM($E$15:OFFSET(AB15,0,Input!$D$18*-1))-SUM($E$16:AA16),0)</f>
        <v>0</v>
      </c>
      <c r="AC16" s="26">
        <f ca="1">IF(OR(AC6=1,AC9=1),SUM($E$15:OFFSET(AC15,0,Input!$D$18*-1))-SUM($E$16:AB16),0)</f>
        <v>250000</v>
      </c>
    </row>
    <row r="17" spans="1:29" x14ac:dyDescent="0.2">
      <c r="B17" s="25"/>
      <c r="C17" s="25"/>
      <c r="D17" s="26"/>
      <c r="E17" s="27"/>
      <c r="F17" s="26"/>
      <c r="G17" s="26"/>
      <c r="H17" s="26"/>
      <c r="I17" s="26"/>
      <c r="J17" s="26"/>
      <c r="K17" s="26"/>
      <c r="L17" s="26"/>
      <c r="M17" s="26"/>
      <c r="N17" s="26"/>
      <c r="O17" s="26"/>
      <c r="P17" s="26"/>
      <c r="Q17" s="26"/>
      <c r="R17" s="26"/>
      <c r="S17" s="26"/>
      <c r="T17" s="26"/>
      <c r="U17" s="26"/>
      <c r="V17" s="26"/>
      <c r="W17" s="26"/>
      <c r="X17" s="26"/>
      <c r="Y17" s="26"/>
      <c r="Z17" s="26"/>
      <c r="AA17" s="26"/>
      <c r="AB17" s="26"/>
      <c r="AC17" s="26"/>
    </row>
    <row r="18" spans="1:29" x14ac:dyDescent="0.2">
      <c r="A18" s="19" t="s">
        <v>115</v>
      </c>
      <c r="B18" s="28" t="s">
        <v>116</v>
      </c>
      <c r="C18" s="28" t="s">
        <v>117</v>
      </c>
      <c r="D18" s="29">
        <v>12196800</v>
      </c>
      <c r="E18" s="30">
        <f ca="1">+E19</f>
        <v>0</v>
      </c>
      <c r="F18" s="29">
        <f t="shared" ref="F18:AC18" ca="1" si="26">+F19</f>
        <v>0</v>
      </c>
      <c r="G18" s="29">
        <f t="shared" ca="1" si="26"/>
        <v>0</v>
      </c>
      <c r="H18" s="29">
        <f t="shared" ca="1" si="26"/>
        <v>0</v>
      </c>
      <c r="I18" s="29">
        <f t="shared" ca="1" si="26"/>
        <v>0</v>
      </c>
      <c r="J18" s="29">
        <f t="shared" ca="1" si="26"/>
        <v>0</v>
      </c>
      <c r="K18" s="29">
        <f t="shared" ca="1" si="26"/>
        <v>0</v>
      </c>
      <c r="L18" s="29">
        <f t="shared" ca="1" si="26"/>
        <v>0</v>
      </c>
      <c r="M18" s="29">
        <f t="shared" ca="1" si="26"/>
        <v>6250000</v>
      </c>
      <c r="N18" s="29">
        <f t="shared" ca="1" si="26"/>
        <v>0</v>
      </c>
      <c r="O18" s="29">
        <f t="shared" ca="1" si="26"/>
        <v>2500000</v>
      </c>
      <c r="P18" s="29">
        <f t="shared" ca="1" si="26"/>
        <v>0</v>
      </c>
      <c r="Q18" s="29">
        <f t="shared" ca="1" si="26"/>
        <v>2500000</v>
      </c>
      <c r="R18" s="29">
        <f t="shared" ca="1" si="26"/>
        <v>0</v>
      </c>
      <c r="S18" s="29">
        <f t="shared" ca="1" si="26"/>
        <v>2500000</v>
      </c>
      <c r="T18" s="29">
        <f t="shared" ca="1" si="26"/>
        <v>0</v>
      </c>
      <c r="U18" s="29">
        <f t="shared" ca="1" si="26"/>
        <v>2500000</v>
      </c>
      <c r="V18" s="29">
        <f t="shared" ca="1" si="26"/>
        <v>0</v>
      </c>
      <c r="W18" s="29">
        <f t="shared" ca="1" si="26"/>
        <v>2500000</v>
      </c>
      <c r="X18" s="29">
        <f t="shared" ca="1" si="26"/>
        <v>0</v>
      </c>
      <c r="Y18" s="29">
        <f t="shared" ca="1" si="26"/>
        <v>2500000</v>
      </c>
      <c r="Z18" s="29">
        <f t="shared" ca="1" si="26"/>
        <v>0</v>
      </c>
      <c r="AA18" s="29">
        <f t="shared" ca="1" si="26"/>
        <v>2500000</v>
      </c>
      <c r="AB18" s="29">
        <f t="shared" ca="1" si="26"/>
        <v>0</v>
      </c>
      <c r="AC18" s="29">
        <f t="shared" ca="1" si="26"/>
        <v>2500000</v>
      </c>
    </row>
    <row r="19" spans="1:29" x14ac:dyDescent="0.2">
      <c r="B19" s="25" t="s">
        <v>118</v>
      </c>
      <c r="C19" s="25" t="s">
        <v>117</v>
      </c>
      <c r="D19" s="26">
        <v>12196800</v>
      </c>
      <c r="E19" s="27">
        <f ca="1">IF(Input!$D$7="Yes",
IF(E11=1,(SUM($E$16:E16)*Input!$E$11-SUM(D$19:$E19)),0),
IF(E11=1,(SUM($E$16:E16)*Input!$E$10-SUM(D$19:$E19)),0))</f>
        <v>0</v>
      </c>
      <c r="F19" s="26">
        <f ca="1">IF(Input!$D$7="Yes",
IF(F11=1,(SUM($E$16:F16)*Input!$E$11-SUM(E$19:$E19)),0),
IF(F11=1,(SUM($E$16:F16)*Input!$E$10-SUM(E$19:$E19)),0))</f>
        <v>0</v>
      </c>
      <c r="G19" s="26">
        <f ca="1">IF(Input!$D$7="Yes",
IF(G11=1,(SUM($E$16:G16)*Input!$E$11-SUM($E$19:F19)),0),
IF(G11=1,(SUM($E$16:G16)*Input!$E$10-SUM($E$19:F19)),0))</f>
        <v>0</v>
      </c>
      <c r="H19" s="26">
        <f ca="1">IF(Input!$D$7="Yes",
IF(H11=1,(SUM($E$16:H16)*Input!$E$11-SUM($E$19:G19)),0),
IF(H11=1,(SUM($E$16:H16)*Input!$E$10-SUM($E$19:G19)),0))</f>
        <v>0</v>
      </c>
      <c r="I19" s="26">
        <f ca="1">IF(Input!$D$7="Yes",
IF(I11=1,(SUM($E$16:I16)*Input!$E$11-SUM($E$19:H19)),0),
IF(I11=1,(SUM($E$16:I16)*Input!$E$10-SUM($E$19:H19)),0))</f>
        <v>0</v>
      </c>
      <c r="J19" s="26">
        <f ca="1">IF(Input!$D$7="Yes",
IF(J11=1,(SUM($E$16:J16)*Input!$E$11-SUM($E$19:I19)),0),
IF(J11=1,(SUM($E$16:J16)*Input!$E$10-SUM($E$19:I19)),0))</f>
        <v>0</v>
      </c>
      <c r="K19" s="26">
        <f ca="1">IF(Input!$D$7="Yes",
IF(K11=1,(SUM($E$16:K16)*Input!$E$11-SUM($E$19:J19)),0),
IF(K11=1,(SUM($E$16:K16)*Input!$E$10-SUM($E$19:J19)),0))</f>
        <v>0</v>
      </c>
      <c r="L19" s="26">
        <f ca="1">IF(Input!$D$7="Yes",
IF(L11=1,(SUM($E$16:L16)*Input!$E$11-SUM($E$19:K19)),0),
IF(L11=1,(SUM($E$16:L16)*Input!$E$10-SUM($E$19:K19)),0))</f>
        <v>0</v>
      </c>
      <c r="M19" s="26">
        <f ca="1">IF(Input!$D$7="Yes",
IF(M11=1,(SUM($E$16:M16)*Input!$E$11-SUM($E$19:L19)),0),
IF(M11=1,(SUM($E$16:M16)*Input!$E$10-SUM($E$19:L19)),0))</f>
        <v>6250000</v>
      </c>
      <c r="N19" s="26">
        <f ca="1">IF(Input!$D$7="Yes",
IF(N11=1,(SUM($E$16:N16)*Input!$E$11-SUM($E$19:M19)),0),
IF(N11=1,(SUM($E$16:N16)*Input!$E$10-SUM($E$19:M19)),0))</f>
        <v>0</v>
      </c>
      <c r="O19" s="26">
        <f ca="1">IF(Input!$D$7="Yes",
IF(O11=1,(SUM($E$16:O16)*Input!$E$11-SUM($E$19:N19)),0),
IF(O11=1,(SUM($E$16:O16)*Input!$E$10-SUM($E$19:N19)),0))</f>
        <v>2500000</v>
      </c>
      <c r="P19" s="26">
        <f ca="1">IF(Input!$D$7="Yes",
IF(P11=1,(SUM($E$16:P16)*Input!$E$11-SUM($E$19:O19)),0),
IF(P11=1,(SUM($E$16:P16)*Input!$E$10-SUM($E$19:O19)),0))</f>
        <v>0</v>
      </c>
      <c r="Q19" s="26">
        <f ca="1">IF(Input!$D$7="Yes",
IF(Q11=1,(SUM($E$16:Q16)*Input!$E$11-SUM($E$19:P19)),0),
IF(Q11=1,(SUM($E$16:Q16)*Input!$E$10-SUM($E$19:P19)),0))</f>
        <v>2500000</v>
      </c>
      <c r="R19" s="26">
        <f ca="1">IF(Input!$D$7="Yes",
IF(R11=1,(SUM($E$16:R16)*Input!$E$11-SUM($E$19:Q19)),0),
IF(R11=1,(SUM($E$16:R16)*Input!$E$10-SUM($E$19:Q19)),0))</f>
        <v>0</v>
      </c>
      <c r="S19" s="26">
        <f ca="1">IF(Input!$D$7="Yes",
IF(S11=1,(SUM($E$16:S16)*Input!$E$11-SUM($E$19:R19)),0),
IF(S11=1,(SUM($E$16:S16)*Input!$E$10-SUM($E$19:R19)),0))</f>
        <v>2500000</v>
      </c>
      <c r="T19" s="26">
        <f ca="1">IF(Input!$D$7="Yes",
IF(T11=1,(SUM($E$16:T16)*Input!$E$11-SUM($E$19:S19)),0),
IF(T11=1,(SUM($E$16:T16)*Input!$E$10-SUM($E$19:S19)),0))</f>
        <v>0</v>
      </c>
      <c r="U19" s="26">
        <f ca="1">IF(Input!$D$7="Yes",
IF(U11=1,(SUM($E$16:U16)*Input!$E$11-SUM($E$19:T19)),0),
IF(U11=1,(SUM($E$16:U16)*Input!$E$10-SUM($E$19:T19)),0))</f>
        <v>2500000</v>
      </c>
      <c r="V19" s="26">
        <f ca="1">IF(Input!$D$7="Yes",
IF(V11=1,(SUM($E$16:V16)*Input!$E$11-SUM($E$19:U19)),0),
IF(V11=1,(SUM($E$16:V16)*Input!$E$10-SUM($E$19:U19)),0))</f>
        <v>0</v>
      </c>
      <c r="W19" s="26">
        <f ca="1">IF(Input!$D$7="Yes",
IF(W11=1,(SUM($E$16:W16)*Input!$E$11-SUM($E$19:V19)),0),
IF(W11=1,(SUM($E$16:W16)*Input!$E$10-SUM($E$19:V19)),0))</f>
        <v>2500000</v>
      </c>
      <c r="X19" s="26">
        <f ca="1">IF(Input!$D$7="Yes",
IF(X11=1,(SUM($E$16:X16)*Input!$E$11-SUM($E$19:W19)),0),
IF(X11=1,(SUM($E$16:X16)*Input!$E$10-SUM($E$19:W19)),0))</f>
        <v>0</v>
      </c>
      <c r="Y19" s="26">
        <f ca="1">IF(Input!$D$7="Yes",
IF(Y11=1,(SUM($E$16:Y16)*Input!$E$11-SUM($E$19:X19)),0),
IF(Y11=1,(SUM($E$16:Y16)*Input!$E$10-SUM($E$19:X19)),0))</f>
        <v>2500000</v>
      </c>
      <c r="Z19" s="26">
        <f ca="1">IF(Input!$D$7="Yes",
IF(Z11=1,(SUM($E$16:Z16)*Input!$E$11-SUM($E$19:Y19)),0),
IF(Z11=1,(SUM($E$16:Z16)*Input!$E$10-SUM($E$19:Y19)),0))</f>
        <v>0</v>
      </c>
      <c r="AA19" s="26">
        <f ca="1">IF(Input!$D$7="Yes",
IF(AA11=1,(SUM($E$16:AA16)*Input!$E$11-SUM($E$19:Z19)),0),
IF(AA11=1,(SUM($E$16:AA16)*Input!$E$10-SUM($E$19:Z19)),0))</f>
        <v>2500000</v>
      </c>
      <c r="AB19" s="26">
        <f ca="1">IF(Input!$D$7="Yes",
IF(AB11=1,(SUM($E$16:AB16)*Input!$E$11-SUM($E$19:AA19)),0),
IF(AB11=1,(SUM($E$16:AB16)*Input!$E$10-SUM($E$19:AA19)),0))</f>
        <v>0</v>
      </c>
      <c r="AC19" s="26">
        <f ca="1">IF(Input!$D$7="Yes",
IF(AC11=1,(SUM($E$16:AC16)*Input!$E$11-SUM($E$19:AB19)),0),
IF(AC11=1,(SUM($E$16:AC16)*Input!$E$10-SUM($E$19:AB19)),0))</f>
        <v>2500000</v>
      </c>
    </row>
    <row r="20" spans="1:29" x14ac:dyDescent="0.2">
      <c r="B20" s="25"/>
      <c r="C20" s="25"/>
      <c r="D20" s="26"/>
      <c r="E20" s="27"/>
      <c r="F20" s="26"/>
      <c r="G20" s="26"/>
      <c r="H20" s="26"/>
      <c r="I20" s="26"/>
      <c r="J20" s="26"/>
      <c r="K20" s="26"/>
      <c r="L20" s="26"/>
      <c r="M20" s="26"/>
      <c r="N20" s="26"/>
      <c r="O20" s="26"/>
      <c r="P20" s="26"/>
      <c r="Q20" s="26"/>
      <c r="R20" s="26"/>
      <c r="S20" s="26"/>
      <c r="T20" s="26"/>
      <c r="U20" s="26"/>
      <c r="V20" s="26"/>
      <c r="W20" s="26"/>
      <c r="X20" s="26"/>
      <c r="Y20" s="26"/>
      <c r="Z20" s="26"/>
      <c r="AA20" s="26"/>
      <c r="AB20" s="26"/>
      <c r="AC20" s="26"/>
    </row>
    <row r="21" spans="1:29" x14ac:dyDescent="0.2">
      <c r="A21" s="19" t="s">
        <v>119</v>
      </c>
      <c r="B21" s="28" t="s">
        <v>120</v>
      </c>
      <c r="C21" s="28" t="s">
        <v>117</v>
      </c>
      <c r="D21" s="29">
        <f ca="1">+SUM(E21:AB21)</f>
        <v>-5879764.4495412847</v>
      </c>
      <c r="E21" s="30">
        <f ca="1">+E26+E36+E22</f>
        <v>0</v>
      </c>
      <c r="F21" s="29">
        <f t="shared" ref="F21:AC21" ca="1" si="27">+F26+F36+F22</f>
        <v>0</v>
      </c>
      <c r="G21" s="29">
        <f t="shared" ca="1" si="27"/>
        <v>0</v>
      </c>
      <c r="H21" s="29">
        <f t="shared" ca="1" si="27"/>
        <v>-206000</v>
      </c>
      <c r="I21" s="29">
        <f t="shared" ca="1" si="27"/>
        <v>-206000</v>
      </c>
      <c r="J21" s="29">
        <f t="shared" ca="1" si="27"/>
        <v>-206000</v>
      </c>
      <c r="K21" s="29">
        <f t="shared" ca="1" si="27"/>
        <v>-278855.96330275229</v>
      </c>
      <c r="L21" s="29">
        <f t="shared" ca="1" si="27"/>
        <v>-206000</v>
      </c>
      <c r="M21" s="29">
        <f t="shared" ca="1" si="27"/>
        <v>-560097.93577981659</v>
      </c>
      <c r="N21" s="29">
        <f t="shared" ca="1" si="27"/>
        <v>-206000</v>
      </c>
      <c r="O21" s="29">
        <f t="shared" ca="1" si="27"/>
        <v>-366972.93577981653</v>
      </c>
      <c r="P21" s="29">
        <f t="shared" ca="1" si="27"/>
        <v>-206000</v>
      </c>
      <c r="Q21" s="29">
        <f t="shared" ca="1" si="27"/>
        <v>-366972.93577981653</v>
      </c>
      <c r="R21" s="29">
        <f t="shared" ca="1" si="27"/>
        <v>-206000</v>
      </c>
      <c r="S21" s="29">
        <f t="shared" ca="1" si="27"/>
        <v>-366972.93577981653</v>
      </c>
      <c r="T21" s="29">
        <f t="shared" ca="1" si="27"/>
        <v>-206000</v>
      </c>
      <c r="U21" s="29">
        <f t="shared" ca="1" si="27"/>
        <v>-366972.93577981653</v>
      </c>
      <c r="V21" s="29">
        <f t="shared" ca="1" si="27"/>
        <v>-206000</v>
      </c>
      <c r="W21" s="29">
        <f t="shared" ca="1" si="27"/>
        <v>-366972.93577981653</v>
      </c>
      <c r="X21" s="29">
        <f t="shared" ca="1" si="27"/>
        <v>-206000</v>
      </c>
      <c r="Y21" s="29">
        <f t="shared" ca="1" si="27"/>
        <v>-366972.93577981653</v>
      </c>
      <c r="Z21" s="29">
        <f t="shared" ca="1" si="27"/>
        <v>-206000</v>
      </c>
      <c r="AA21" s="29">
        <f t="shared" ca="1" si="27"/>
        <v>-366972.93577981653</v>
      </c>
      <c r="AB21" s="29">
        <f t="shared" ca="1" si="27"/>
        <v>-206000</v>
      </c>
      <c r="AC21" s="29">
        <f t="shared" ca="1" si="27"/>
        <v>-366972.93577981653</v>
      </c>
    </row>
    <row r="22" spans="1:29" x14ac:dyDescent="0.2">
      <c r="B22" s="32" t="s">
        <v>121</v>
      </c>
      <c r="C22" s="32"/>
      <c r="D22" s="36"/>
      <c r="E22" s="35">
        <f ca="1">+SUM(E23:E25)</f>
        <v>0</v>
      </c>
      <c r="F22" s="36">
        <f t="shared" ref="F22:AA22" ca="1" si="28">+SUM(F23:F25)</f>
        <v>0</v>
      </c>
      <c r="G22" s="36">
        <f t="shared" ca="1" si="28"/>
        <v>0</v>
      </c>
      <c r="H22" s="36">
        <f t="shared" ca="1" si="28"/>
        <v>-206000</v>
      </c>
      <c r="I22" s="36">
        <f t="shared" ca="1" si="28"/>
        <v>-206000</v>
      </c>
      <c r="J22" s="36">
        <f t="shared" ca="1" si="28"/>
        <v>-206000</v>
      </c>
      <c r="K22" s="36">
        <f t="shared" ca="1" si="28"/>
        <v>-208122.01834862385</v>
      </c>
      <c r="L22" s="36">
        <f t="shared" ca="1" si="28"/>
        <v>-206000</v>
      </c>
      <c r="M22" s="36">
        <f t="shared" ca="1" si="28"/>
        <v>-528813.53211009176</v>
      </c>
      <c r="N22" s="36">
        <f t="shared" ca="1" si="28"/>
        <v>-206000</v>
      </c>
      <c r="O22" s="36">
        <f t="shared" ca="1" si="28"/>
        <v>-335688.53211009176</v>
      </c>
      <c r="P22" s="36">
        <f t="shared" ca="1" si="28"/>
        <v>-206000</v>
      </c>
      <c r="Q22" s="36">
        <f t="shared" ca="1" si="28"/>
        <v>-335688.53211009176</v>
      </c>
      <c r="R22" s="36">
        <f t="shared" ca="1" si="28"/>
        <v>-206000</v>
      </c>
      <c r="S22" s="36">
        <f t="shared" ca="1" si="28"/>
        <v>-335688.53211009176</v>
      </c>
      <c r="T22" s="36">
        <f t="shared" ca="1" si="28"/>
        <v>-206000</v>
      </c>
      <c r="U22" s="36">
        <f t="shared" ca="1" si="28"/>
        <v>-335688.53211009176</v>
      </c>
      <c r="V22" s="36">
        <f t="shared" ca="1" si="28"/>
        <v>-206000</v>
      </c>
      <c r="W22" s="36">
        <f t="shared" ca="1" si="28"/>
        <v>-335688.53211009176</v>
      </c>
      <c r="X22" s="36">
        <f t="shared" ca="1" si="28"/>
        <v>-206000</v>
      </c>
      <c r="Y22" s="36">
        <f t="shared" ca="1" si="28"/>
        <v>-335688.53211009176</v>
      </c>
      <c r="Z22" s="36">
        <f t="shared" ca="1" si="28"/>
        <v>-206000</v>
      </c>
      <c r="AA22" s="36">
        <f t="shared" ca="1" si="28"/>
        <v>-335688.53211009176</v>
      </c>
      <c r="AB22" s="36">
        <f t="shared" ref="AB22:AC22" ca="1" si="29">+SUM(AB23:AB25)</f>
        <v>-206000</v>
      </c>
      <c r="AC22" s="36">
        <f t="shared" ca="1" si="29"/>
        <v>-335688.53211009176</v>
      </c>
    </row>
    <row r="23" spans="1:29" x14ac:dyDescent="0.2">
      <c r="B23" s="25" t="str">
        <f>+Input!C29</f>
        <v>Yearly project owner cost
 (staff, transport &amp; vehicles, monitoring, management, etc.)</v>
      </c>
      <c r="C23" s="25" t="s">
        <v>117</v>
      </c>
      <c r="D23" s="26"/>
      <c r="E23" s="27">
        <f>-IF(E3&gt;=Input!$D$31,Input!$D$29,0)</f>
        <v>0</v>
      </c>
      <c r="F23" s="26">
        <f>-IF(F3&gt;=Input!$D$31,Input!$D$29,0)</f>
        <v>0</v>
      </c>
      <c r="G23" s="26">
        <f>-IF(G3&gt;=Input!$D$31,Input!$D$29,0)</f>
        <v>0</v>
      </c>
      <c r="H23" s="26">
        <f>-IF(H3&gt;=Input!$D$31,Input!$D$29,0)</f>
        <v>-200000</v>
      </c>
      <c r="I23" s="26">
        <f>-IF(I3&gt;=Input!$D$31,Input!$D$29,0)</f>
        <v>-200000</v>
      </c>
      <c r="J23" s="26">
        <f>-IF(J3&gt;=Input!$D$31,Input!$D$29,0)</f>
        <v>-200000</v>
      </c>
      <c r="K23" s="26">
        <f>-IF(K3&gt;=Input!$D$31,Input!$D$29,0)</f>
        <v>-200000</v>
      </c>
      <c r="L23" s="26">
        <f>-IF(L3&gt;=Input!$D$31,Input!$D$29,0)</f>
        <v>-200000</v>
      </c>
      <c r="M23" s="26">
        <f>-IF(M3&gt;=Input!$D$31,Input!$D$29,0)</f>
        <v>-200000</v>
      </c>
      <c r="N23" s="26">
        <f>-IF(N3&gt;=Input!$D$31,Input!$D$29,0)</f>
        <v>-200000</v>
      </c>
      <c r="O23" s="26">
        <f>-IF(O3&gt;=Input!$D$31,Input!$D$29,0)</f>
        <v>-200000</v>
      </c>
      <c r="P23" s="26">
        <f>-IF(P3&gt;=Input!$D$31,Input!$D$29,0)</f>
        <v>-200000</v>
      </c>
      <c r="Q23" s="26">
        <f>-IF(Q3&gt;=Input!$D$31,Input!$D$29,0)</f>
        <v>-200000</v>
      </c>
      <c r="R23" s="26">
        <f>-IF(R3&gt;=Input!$D$31,Input!$D$29,0)</f>
        <v>-200000</v>
      </c>
      <c r="S23" s="26">
        <f>-IF(S3&gt;=Input!$D$31,Input!$D$29,0)</f>
        <v>-200000</v>
      </c>
      <c r="T23" s="26">
        <f>-IF(T3&gt;=Input!$D$31,Input!$D$29,0)</f>
        <v>-200000</v>
      </c>
      <c r="U23" s="26">
        <f>-IF(U3&gt;=Input!$D$31,Input!$D$29,0)</f>
        <v>-200000</v>
      </c>
      <c r="V23" s="26">
        <f>-IF(V3&gt;=Input!$D$31,Input!$D$29,0)</f>
        <v>-200000</v>
      </c>
      <c r="W23" s="26">
        <f>-IF(W3&gt;=Input!$D$31,Input!$D$29,0)</f>
        <v>-200000</v>
      </c>
      <c r="X23" s="26">
        <f>-IF(X3&gt;=Input!$D$31,Input!$D$29,0)</f>
        <v>-200000</v>
      </c>
      <c r="Y23" s="26">
        <f>-IF(Y3&gt;=Input!$D$31,Input!$D$29,0)</f>
        <v>-200000</v>
      </c>
      <c r="Z23" s="26">
        <f>-IF(Z3&gt;=Input!$D$31,Input!$D$29,0)</f>
        <v>-200000</v>
      </c>
      <c r="AA23" s="26">
        <f>-IF(AA3&gt;=Input!$D$31,Input!$D$29,0)</f>
        <v>-200000</v>
      </c>
      <c r="AB23" s="26">
        <f>-IF(AB3&gt;=Input!$D$31,Input!$D$29,0)</f>
        <v>-200000</v>
      </c>
      <c r="AC23" s="26">
        <f>-IF(AC3&gt;=Input!$D$31,Input!$D$29,0)</f>
        <v>-200000</v>
      </c>
    </row>
    <row r="24" spans="1:29" x14ac:dyDescent="0.2">
      <c r="B24" s="25" t="str">
        <f>+Input!C32</f>
        <v>Marketing costs</v>
      </c>
      <c r="C24" s="25" t="s">
        <v>117</v>
      </c>
      <c r="D24" s="26"/>
      <c r="E24" s="27">
        <f ca="1">-E19*Input!$D$32</f>
        <v>0</v>
      </c>
      <c r="F24" s="26">
        <f ca="1">-F19*Input!$D$32</f>
        <v>0</v>
      </c>
      <c r="G24" s="26">
        <f ca="1">-G19*Input!$D$32</f>
        <v>0</v>
      </c>
      <c r="H24" s="26">
        <f ca="1">-H19*Input!$D$32</f>
        <v>0</v>
      </c>
      <c r="I24" s="26">
        <f ca="1">-I19*Input!$D$32</f>
        <v>0</v>
      </c>
      <c r="J24" s="26">
        <f ca="1">-J19*Input!$D$32</f>
        <v>0</v>
      </c>
      <c r="K24" s="26">
        <f ca="1">-K19*Input!$D$32</f>
        <v>0</v>
      </c>
      <c r="L24" s="26">
        <f ca="1">-L19*Input!$D$32</f>
        <v>0</v>
      </c>
      <c r="M24" s="26">
        <f ca="1">-M19*Input!$D$32</f>
        <v>-312500</v>
      </c>
      <c r="N24" s="26">
        <f ca="1">-N19*Input!$D$32</f>
        <v>0</v>
      </c>
      <c r="O24" s="26">
        <f ca="1">-O19*Input!$D$32</f>
        <v>-125000</v>
      </c>
      <c r="P24" s="26">
        <f ca="1">-P19*Input!$D$32</f>
        <v>0</v>
      </c>
      <c r="Q24" s="26">
        <f ca="1">-Q19*Input!$D$32</f>
        <v>-125000</v>
      </c>
      <c r="R24" s="26">
        <f ca="1">-R19*Input!$D$32</f>
        <v>0</v>
      </c>
      <c r="S24" s="26">
        <f ca="1">-S19*Input!$D$32</f>
        <v>-125000</v>
      </c>
      <c r="T24" s="26">
        <f ca="1">-T19*Input!$D$32</f>
        <v>0</v>
      </c>
      <c r="U24" s="26">
        <f ca="1">-U19*Input!$D$32</f>
        <v>-125000</v>
      </c>
      <c r="V24" s="26">
        <f ca="1">-V19*Input!$D$32</f>
        <v>0</v>
      </c>
      <c r="W24" s="26">
        <f ca="1">-W19*Input!$D$32</f>
        <v>-125000</v>
      </c>
      <c r="X24" s="26">
        <f ca="1">-X19*Input!$D$32</f>
        <v>0</v>
      </c>
      <c r="Y24" s="26">
        <f ca="1">-Y19*Input!$D$32</f>
        <v>-125000</v>
      </c>
      <c r="Z24" s="26">
        <f ca="1">-Z19*Input!$D$32</f>
        <v>0</v>
      </c>
      <c r="AA24" s="26">
        <f ca="1">-AA19*Input!$D$32</f>
        <v>-125000</v>
      </c>
      <c r="AB24" s="26">
        <f ca="1">-AB19*Input!$D$32</f>
        <v>0</v>
      </c>
      <c r="AC24" s="26">
        <f ca="1">-AC19*Input!$D$32</f>
        <v>-125000</v>
      </c>
    </row>
    <row r="25" spans="1:29" x14ac:dyDescent="0.2">
      <c r="B25" s="25" t="s">
        <v>49</v>
      </c>
      <c r="C25" s="25" t="s">
        <v>117</v>
      </c>
      <c r="D25" s="26">
        <f ca="1">+SUM(E25:AB25)</f>
        <v>-171255.27522935777</v>
      </c>
      <c r="E25" s="27">
        <f t="shared" ref="E25:AC25" ca="1" si="30">(+E36+E26+E23+E24)*Contingency</f>
        <v>0</v>
      </c>
      <c r="F25" s="26">
        <f t="shared" ca="1" si="30"/>
        <v>0</v>
      </c>
      <c r="G25" s="26">
        <f t="shared" ca="1" si="30"/>
        <v>0</v>
      </c>
      <c r="H25" s="26">
        <f t="shared" ca="1" si="30"/>
        <v>-6000</v>
      </c>
      <c r="I25" s="26">
        <f t="shared" ca="1" si="30"/>
        <v>-6000</v>
      </c>
      <c r="J25" s="26">
        <f t="shared" ca="1" si="30"/>
        <v>-6000</v>
      </c>
      <c r="K25" s="26">
        <f t="shared" ca="1" si="30"/>
        <v>-8122.0183486238539</v>
      </c>
      <c r="L25" s="26">
        <f t="shared" ca="1" si="30"/>
        <v>-6000</v>
      </c>
      <c r="M25" s="26">
        <f t="shared" ca="1" si="30"/>
        <v>-16313.532110091741</v>
      </c>
      <c r="N25" s="26">
        <f t="shared" ca="1" si="30"/>
        <v>-6000</v>
      </c>
      <c r="O25" s="26">
        <f t="shared" ca="1" si="30"/>
        <v>-10688.532110091743</v>
      </c>
      <c r="P25" s="26">
        <f t="shared" ca="1" si="30"/>
        <v>-6000</v>
      </c>
      <c r="Q25" s="26">
        <f t="shared" ca="1" si="30"/>
        <v>-10688.532110091743</v>
      </c>
      <c r="R25" s="26">
        <f t="shared" ca="1" si="30"/>
        <v>-6000</v>
      </c>
      <c r="S25" s="26">
        <f t="shared" ca="1" si="30"/>
        <v>-10688.532110091743</v>
      </c>
      <c r="T25" s="26">
        <f t="shared" ca="1" si="30"/>
        <v>-6000</v>
      </c>
      <c r="U25" s="26">
        <f t="shared" ca="1" si="30"/>
        <v>-10688.532110091743</v>
      </c>
      <c r="V25" s="26">
        <f t="shared" ca="1" si="30"/>
        <v>-6000</v>
      </c>
      <c r="W25" s="26">
        <f t="shared" ca="1" si="30"/>
        <v>-10688.532110091743</v>
      </c>
      <c r="X25" s="26">
        <f t="shared" ca="1" si="30"/>
        <v>-6000</v>
      </c>
      <c r="Y25" s="26">
        <f t="shared" ca="1" si="30"/>
        <v>-10688.532110091743</v>
      </c>
      <c r="Z25" s="26">
        <f t="shared" ca="1" si="30"/>
        <v>-6000</v>
      </c>
      <c r="AA25" s="26">
        <f t="shared" ca="1" si="30"/>
        <v>-10688.532110091743</v>
      </c>
      <c r="AB25" s="26">
        <f t="shared" ca="1" si="30"/>
        <v>-6000</v>
      </c>
      <c r="AC25" s="26">
        <f t="shared" ca="1" si="30"/>
        <v>-10688.532110091743</v>
      </c>
    </row>
    <row r="26" spans="1:29" x14ac:dyDescent="0.2">
      <c r="B26" s="32" t="s">
        <v>122</v>
      </c>
      <c r="C26" s="32" t="s">
        <v>117</v>
      </c>
      <c r="D26" s="36">
        <f ca="1">+SUM(E26:AB26)</f>
        <v>0</v>
      </c>
      <c r="E26" s="35">
        <f ca="1">+E27+E32</f>
        <v>0</v>
      </c>
      <c r="F26" s="36"/>
      <c r="G26" s="36"/>
      <c r="H26" s="36"/>
      <c r="I26" s="36"/>
      <c r="J26" s="36"/>
      <c r="K26" s="36"/>
      <c r="L26" s="36"/>
      <c r="M26" s="36"/>
      <c r="N26" s="36"/>
      <c r="O26" s="36"/>
      <c r="P26" s="36"/>
      <c r="Q26" s="36"/>
      <c r="R26" s="36"/>
      <c r="S26" s="36"/>
      <c r="T26" s="36"/>
      <c r="U26" s="36"/>
      <c r="V26" s="36"/>
      <c r="W26" s="36"/>
      <c r="X26" s="36"/>
      <c r="Y26" s="36"/>
      <c r="Z26" s="36"/>
      <c r="AA26" s="36"/>
      <c r="AB26" s="36"/>
      <c r="AC26" s="36"/>
    </row>
    <row r="27" spans="1:29" x14ac:dyDescent="0.2">
      <c r="B27" s="37" t="s">
        <v>162</v>
      </c>
      <c r="C27" s="37" t="s">
        <v>117</v>
      </c>
      <c r="D27" s="40">
        <f t="shared" ref="D27:D63" si="31">+SUM(E27:AB27)</f>
        <v>-248000</v>
      </c>
      <c r="E27" s="39">
        <f>+SUM(E28:E31)</f>
        <v>0</v>
      </c>
      <c r="F27" s="40">
        <f t="shared" ref="F27:AC27" si="32">+SUM(F28:F31)</f>
        <v>0</v>
      </c>
      <c r="G27" s="40">
        <f t="shared" si="32"/>
        <v>0</v>
      </c>
      <c r="H27" s="40">
        <f t="shared" si="32"/>
        <v>-30000</v>
      </c>
      <c r="I27" s="40">
        <f t="shared" si="32"/>
        <v>-200000</v>
      </c>
      <c r="J27" s="40">
        <f t="shared" si="32"/>
        <v>0</v>
      </c>
      <c r="K27" s="40">
        <f t="shared" si="32"/>
        <v>-18000</v>
      </c>
      <c r="L27" s="40">
        <f t="shared" si="32"/>
        <v>0</v>
      </c>
      <c r="M27" s="40">
        <f t="shared" si="32"/>
        <v>0</v>
      </c>
      <c r="N27" s="40">
        <f t="shared" si="32"/>
        <v>0</v>
      </c>
      <c r="O27" s="40">
        <f t="shared" si="32"/>
        <v>0</v>
      </c>
      <c r="P27" s="40">
        <f t="shared" si="32"/>
        <v>0</v>
      </c>
      <c r="Q27" s="40">
        <f t="shared" si="32"/>
        <v>0</v>
      </c>
      <c r="R27" s="40">
        <f t="shared" si="32"/>
        <v>0</v>
      </c>
      <c r="S27" s="40">
        <f t="shared" si="32"/>
        <v>0</v>
      </c>
      <c r="T27" s="40">
        <f t="shared" si="32"/>
        <v>0</v>
      </c>
      <c r="U27" s="40">
        <f t="shared" si="32"/>
        <v>0</v>
      </c>
      <c r="V27" s="40">
        <f t="shared" si="32"/>
        <v>0</v>
      </c>
      <c r="W27" s="40">
        <f t="shared" si="32"/>
        <v>0</v>
      </c>
      <c r="X27" s="40">
        <f t="shared" si="32"/>
        <v>0</v>
      </c>
      <c r="Y27" s="40">
        <f t="shared" si="32"/>
        <v>0</v>
      </c>
      <c r="Z27" s="40">
        <f t="shared" si="32"/>
        <v>0</v>
      </c>
      <c r="AA27" s="40">
        <f t="shared" si="32"/>
        <v>0</v>
      </c>
      <c r="AB27" s="40">
        <f t="shared" si="32"/>
        <v>0</v>
      </c>
      <c r="AC27" s="40">
        <f t="shared" si="32"/>
        <v>0</v>
      </c>
    </row>
    <row r="28" spans="1:29" x14ac:dyDescent="0.2">
      <c r="B28" s="25" t="str">
        <f>+Input!C36</f>
        <v>Pre-feasibility studies / carbon quickscan</v>
      </c>
      <c r="C28" s="25" t="s">
        <v>117</v>
      </c>
      <c r="D28" s="26">
        <f t="shared" si="31"/>
        <v>-30000</v>
      </c>
      <c r="E28" s="27">
        <f>+IF(E4=1,-Input!$E$36/MAX(Input!$E$21,1),0)</f>
        <v>0</v>
      </c>
      <c r="F28" s="26">
        <f>+IF(F4=1,-Input!$E$36/MAX(Input!$E$21,1),0)</f>
        <v>0</v>
      </c>
      <c r="G28" s="26">
        <f>+IF(G4=1,-Input!$E$36/MAX(Input!$E$21,1),0)</f>
        <v>0</v>
      </c>
      <c r="H28" s="26">
        <f>+IF(H4=1,-Input!$E$36/MAX(Input!$E$21,1),0)</f>
        <v>-30000</v>
      </c>
      <c r="I28" s="26">
        <f>+IF(I4=1,-Input!$E$36/MAX(Input!$E$21,1),0)</f>
        <v>0</v>
      </c>
      <c r="J28" s="26">
        <f>+IF(J4=1,-Input!$E$36/MAX(Input!$E$21,1),0)</f>
        <v>0</v>
      </c>
      <c r="K28" s="26">
        <f>+IF(K4=1,-Input!$E$36/MAX(Input!$E$21,1),0)</f>
        <v>0</v>
      </c>
      <c r="L28" s="26">
        <f>+IF(L4=1,-Input!$E$36/MAX(Input!$E$21,1),0)</f>
        <v>0</v>
      </c>
      <c r="M28" s="26">
        <f>+IF(M4=1,-Input!$E$36/MAX(Input!$E$21,1),0)</f>
        <v>0</v>
      </c>
      <c r="N28" s="26">
        <f>+IF(N4=1,-Input!$E$36/MAX(Input!$E$21,1),0)</f>
        <v>0</v>
      </c>
      <c r="O28" s="26">
        <f>+IF(O4=1,-Input!$E$36/MAX(Input!$E$21,1),0)</f>
        <v>0</v>
      </c>
      <c r="P28" s="26">
        <f>+IF(P4=1,-Input!$E$36/MAX(Input!$E$21,1),0)</f>
        <v>0</v>
      </c>
      <c r="Q28" s="26">
        <f>+IF(Q4=1,-Input!$E$36/MAX(Input!$E$21,1),0)</f>
        <v>0</v>
      </c>
      <c r="R28" s="26">
        <f>+IF(R4=1,-Input!$E$36/MAX(Input!$E$21,1),0)</f>
        <v>0</v>
      </c>
      <c r="S28" s="26">
        <f>+IF(S4=1,-Input!$E$36/MAX(Input!$E$21,1),0)</f>
        <v>0</v>
      </c>
      <c r="T28" s="26">
        <f>+IF(T4=1,-Input!$E$36/MAX(Input!$E$21,1),0)</f>
        <v>0</v>
      </c>
      <c r="U28" s="26">
        <f>+IF(U4=1,-Input!$E$36/MAX(Input!$E$21,1),0)</f>
        <v>0</v>
      </c>
      <c r="V28" s="26">
        <f>+IF(V4=1,-Input!$E$36/MAX(Input!$E$21,1),0)</f>
        <v>0</v>
      </c>
      <c r="W28" s="26">
        <f>+IF(W4=1,-Input!$E$36/MAX(Input!$E$21,1),0)</f>
        <v>0</v>
      </c>
      <c r="X28" s="26">
        <f>+IF(X4=1,-Input!$E$36/MAX(Input!$E$21,1),0)</f>
        <v>0</v>
      </c>
      <c r="Y28" s="26">
        <f>+IF(Y4=1,-Input!$E$36/MAX(Input!$E$21,1),0)</f>
        <v>0</v>
      </c>
      <c r="Z28" s="26">
        <f>+IF(Z4=1,-Input!$E$36/MAX(Input!$E$21,1),0)</f>
        <v>0</v>
      </c>
      <c r="AA28" s="26">
        <f>+IF(AA4=1,-Input!$E$36/MAX(Input!$E$21,1),0)</f>
        <v>0</v>
      </c>
      <c r="AB28" s="26">
        <f>+IF(AB4=1,-Input!$E$36/MAX(Input!$E$21,1),0)</f>
        <v>0</v>
      </c>
      <c r="AC28" s="26">
        <f>+IF(AC4=1,-Input!$E$36/MAX(Input!$E$21,1),0)</f>
        <v>0</v>
      </c>
    </row>
    <row r="29" spans="1:29" x14ac:dyDescent="0.2">
      <c r="B29" s="25" t="str">
        <f>+Input!C37</f>
        <v>PD development</v>
      </c>
      <c r="C29" s="25" t="s">
        <v>117</v>
      </c>
      <c r="D29" s="26">
        <f t="shared" si="31"/>
        <v>-100000</v>
      </c>
      <c r="E29" s="27">
        <f>+IF(E5=1,-Input!$E$37/MAX(Input!$E$22,1),0)</f>
        <v>0</v>
      </c>
      <c r="F29" s="26">
        <f>+IF(F5=1,-Input!$E$37/MAX(Input!$E$22,1),0)</f>
        <v>0</v>
      </c>
      <c r="G29" s="26">
        <f>+IF(G5=1,-Input!$E$37/MAX(Input!$E$22,1),0)</f>
        <v>0</v>
      </c>
      <c r="H29" s="26">
        <f>+IF(H5=1,-Input!$E$37/MAX(Input!$E$22,1),0)</f>
        <v>0</v>
      </c>
      <c r="I29" s="26">
        <f>+IF(I5=1,-Input!$E$37/MAX(Input!$E$22,1),0)</f>
        <v>-100000</v>
      </c>
      <c r="J29" s="26">
        <f>+IF(J5=1,-Input!$E$37/MAX(Input!$E$22,1),0)</f>
        <v>0</v>
      </c>
      <c r="K29" s="26">
        <f>+IF(K5=1,-Input!$E$37/MAX(Input!$E$22,1),0)</f>
        <v>0</v>
      </c>
      <c r="L29" s="26">
        <f>+IF(L5=1,-Input!$E$37/MAX(Input!$E$22,1),0)</f>
        <v>0</v>
      </c>
      <c r="M29" s="26">
        <f>+IF(M5=1,-Input!$E$37/MAX(Input!$E$22,1),0)</f>
        <v>0</v>
      </c>
      <c r="N29" s="26">
        <f>+IF(N5=1,-Input!$E$37/MAX(Input!$E$22,1),0)</f>
        <v>0</v>
      </c>
      <c r="O29" s="26">
        <f>+IF(O5=1,-Input!$E$37/MAX(Input!$E$22,1),0)</f>
        <v>0</v>
      </c>
      <c r="P29" s="26">
        <f>+IF(P5=1,-Input!$E$37/MAX(Input!$E$22,1),0)</f>
        <v>0</v>
      </c>
      <c r="Q29" s="26">
        <f>+IF(Q5=1,-Input!$E$37/MAX(Input!$E$22,1),0)</f>
        <v>0</v>
      </c>
      <c r="R29" s="26">
        <f>+IF(R5=1,-Input!$E$37/MAX(Input!$E$22,1),0)</f>
        <v>0</v>
      </c>
      <c r="S29" s="26">
        <f>+IF(S5=1,-Input!$E$37/MAX(Input!$E$22,1),0)</f>
        <v>0</v>
      </c>
      <c r="T29" s="26">
        <f>+IF(T5=1,-Input!$E$37/MAX(Input!$E$22,1),0)</f>
        <v>0</v>
      </c>
      <c r="U29" s="26">
        <f>+IF(U5=1,-Input!$E$37/MAX(Input!$E$22,1),0)</f>
        <v>0</v>
      </c>
      <c r="V29" s="26">
        <f>+IF(V5=1,-Input!$E$37/MAX(Input!$E$22,1),0)</f>
        <v>0</v>
      </c>
      <c r="W29" s="26">
        <f>+IF(W5=1,-Input!$E$37/MAX(Input!$E$22,1),0)</f>
        <v>0</v>
      </c>
      <c r="X29" s="26">
        <f>+IF(X5=1,-Input!$E$37/MAX(Input!$E$22,1),0)</f>
        <v>0</v>
      </c>
      <c r="Y29" s="26">
        <f>+IF(Y5=1,-Input!$E$37/MAX(Input!$E$22,1),0)</f>
        <v>0</v>
      </c>
      <c r="Z29" s="26">
        <f>+IF(Z5=1,-Input!$E$37/MAX(Input!$E$22,1),0)</f>
        <v>0</v>
      </c>
      <c r="AA29" s="26">
        <f>+IF(AA5=1,-Input!$E$37/MAX(Input!$E$22,1),0)</f>
        <v>0</v>
      </c>
      <c r="AB29" s="26">
        <f>+IF(AB5=1,-Input!$E$37/MAX(Input!$E$22,1),0)</f>
        <v>0</v>
      </c>
      <c r="AC29" s="26">
        <f>+IF(AC5=1,-Input!$E$37/MAX(Input!$E$22,1),0)</f>
        <v>0</v>
      </c>
    </row>
    <row r="30" spans="1:29" x14ac:dyDescent="0.2">
      <c r="B30" s="25" t="str">
        <f>IF(Input!D7="Yes", Input!C39, Input!C38)</f>
        <v>1st audit (validation + verification) - VCS</v>
      </c>
      <c r="C30" s="25" t="s">
        <v>117</v>
      </c>
      <c r="D30" s="26">
        <f t="shared" si="31"/>
        <v>-18000</v>
      </c>
      <c r="E30" s="27">
        <f>IF(Input!$D$7="Yes",
+IF(E6=1,-Input!$E$39/MAX(Input!$E$23,1),0),
+IF(E6=1,-Input!$E$38/MAX(Input!$E$23,1),0))</f>
        <v>0</v>
      </c>
      <c r="F30" s="26">
        <f>IF(Input!$D$7="Yes",
+IF(F6=1,-Input!$E$39/MAX(Input!$E$23,1),0),
+IF(F6=1,-Input!$E$38/MAX(Input!$E$23,1),0))</f>
        <v>0</v>
      </c>
      <c r="G30" s="26">
        <f>IF(Input!$D$7="Yes",
+IF(G6=1,-Input!$E$39/MAX(Input!$E$23,1),0),
+IF(G6=1,-Input!$E$38/MAX(Input!$E$23,1),0))</f>
        <v>0</v>
      </c>
      <c r="H30" s="26">
        <f>IF(Input!$D$7="Yes",
+IF(H6=1,-Input!$E$39/MAX(Input!$E$23,1),0),
+IF(H6=1,-Input!$E$38/MAX(Input!$E$23,1),0))</f>
        <v>0</v>
      </c>
      <c r="I30" s="26">
        <f>IF(Input!$D$7="Yes",
+IF(I6=1,-Input!$E$39/MAX(Input!$E$23,1),0),
+IF(I6=1,-Input!$E$38/MAX(Input!$E$23,1),0))</f>
        <v>0</v>
      </c>
      <c r="J30" s="26">
        <f>IF(Input!$D$7="Yes",
+IF(J6=1,-Input!$E$39/MAX(Input!$E$23,1),0),
+IF(J6=1,-Input!$E$38/MAX(Input!$E$23,1),0))</f>
        <v>0</v>
      </c>
      <c r="K30" s="26">
        <f>IF(Input!$D$7="Yes",
+IF(K6=1,-Input!$E$39/MAX(Input!$E$23,1),0),
+IF(K6=1,-Input!$E$38/MAX(Input!$E$23,1),0))</f>
        <v>-18000</v>
      </c>
      <c r="L30" s="26">
        <f>IF(Input!$D$7="Yes",
+IF(L6=1,-Input!$E$39/MAX(Input!$E$23,1),0),
+IF(L6=1,-Input!$E$38/MAX(Input!$E$23,1),0))</f>
        <v>0</v>
      </c>
      <c r="M30" s="26">
        <f>IF(Input!$D$7="Yes",
+IF(M6=1,-Input!$E$39/MAX(Input!$E$23,1),0),
+IF(M6=1,-Input!$E$38/MAX(Input!$E$23,1),0))</f>
        <v>0</v>
      </c>
      <c r="N30" s="26">
        <f>IF(Input!$D$7="Yes",
+IF(N6=1,-Input!$E$39/MAX(Input!$E$23,1),0),
+IF(N6=1,-Input!$E$38/MAX(Input!$E$23,1),0))</f>
        <v>0</v>
      </c>
      <c r="O30" s="26">
        <f>IF(Input!$D$7="Yes",
+IF(O6=1,-Input!$E$39/MAX(Input!$E$23,1),0),
+IF(O6=1,-Input!$E$38/MAX(Input!$E$23,1),0))</f>
        <v>0</v>
      </c>
      <c r="P30" s="26">
        <f>IF(Input!$D$7="Yes",
+IF(P6=1,-Input!$E$39/MAX(Input!$E$23,1),0),
+IF(P6=1,-Input!$E$38/MAX(Input!$E$23,1),0))</f>
        <v>0</v>
      </c>
      <c r="Q30" s="26">
        <f>IF(Input!$D$7="Yes",
+IF(Q6=1,-Input!$E$39/MAX(Input!$E$23,1),0),
+IF(Q6=1,-Input!$E$38/MAX(Input!$E$23,1),0))</f>
        <v>0</v>
      </c>
      <c r="R30" s="26">
        <f>IF(Input!$D$7="Yes",
+IF(R6=1,-Input!$E$39/MAX(Input!$E$23,1),0),
+IF(R6=1,-Input!$E$38/MAX(Input!$E$23,1),0))</f>
        <v>0</v>
      </c>
      <c r="S30" s="26">
        <f>IF(Input!$D$7="Yes",
+IF(S6=1,-Input!$E$39/MAX(Input!$E$23,1),0),
+IF(S6=1,-Input!$E$38/MAX(Input!$E$23,1),0))</f>
        <v>0</v>
      </c>
      <c r="T30" s="26">
        <f>IF(Input!$D$7="Yes",
+IF(T6=1,-Input!$E$39/MAX(Input!$E$23,1),0),
+IF(T6=1,-Input!$E$38/MAX(Input!$E$23,1),0))</f>
        <v>0</v>
      </c>
      <c r="U30" s="26">
        <f>IF(Input!$D$7="Yes",
+IF(U6=1,-Input!$E$39/MAX(Input!$E$23,1),0),
+IF(U6=1,-Input!$E$38/MAX(Input!$E$23,1),0))</f>
        <v>0</v>
      </c>
      <c r="V30" s="26">
        <f>IF(Input!$D$7="Yes",
+IF(V6=1,-Input!$E$39/MAX(Input!$E$23,1),0),
+IF(V6=1,-Input!$E$38/MAX(Input!$E$23,1),0))</f>
        <v>0</v>
      </c>
      <c r="W30" s="26">
        <f>IF(Input!$D$7="Yes",
+IF(W6=1,-Input!$E$39/MAX(Input!$E$23,1),0),
+IF(W6=1,-Input!$E$38/MAX(Input!$E$23,1),0))</f>
        <v>0</v>
      </c>
      <c r="X30" s="26">
        <f>IF(Input!$D$7="Yes",
+IF(X6=1,-Input!$E$39/MAX(Input!$E$23,1),0),
+IF(X6=1,-Input!$E$38/MAX(Input!$E$23,1),0))</f>
        <v>0</v>
      </c>
      <c r="Y30" s="26">
        <f>IF(Input!$D$7="Yes",
+IF(Y6=1,-Input!$E$39/MAX(Input!$E$23,1),0),
+IF(Y6=1,-Input!$E$38/MAX(Input!$E$23,1),0))</f>
        <v>0</v>
      </c>
      <c r="Z30" s="26">
        <f>IF(Input!$D$7="Yes",
+IF(Z6=1,-Input!$E$39/MAX(Input!$E$23,1),0),
+IF(Z6=1,-Input!$E$38/MAX(Input!$E$23,1),0))</f>
        <v>0</v>
      </c>
      <c r="AA30" s="26">
        <f>IF(Input!$D$7="Yes",
+IF(AA6=1,-Input!$E$39/MAX(Input!$E$23,1),0),
+IF(AA6=1,-Input!$E$38/MAX(Input!$E$23,1),0))</f>
        <v>0</v>
      </c>
      <c r="AB30" s="26">
        <f>IF(Input!$D$7="Yes",
+IF(AB6=1,-Input!$E$39/MAX(Input!$E$23,1),0),
+IF(AB6=1,-Input!$E$38/MAX(Input!$E$23,1),0))</f>
        <v>0</v>
      </c>
      <c r="AC30" s="26">
        <f>IF(Input!$D$7="Yes",
+IF(AC6=1,-Input!$E$39/MAX(Input!$E$23,1),0),
+IF(AC6=1,-Input!$E$38/MAX(Input!$E$23,1),0))</f>
        <v>0</v>
      </c>
    </row>
    <row r="31" spans="1:29" x14ac:dyDescent="0.2">
      <c r="B31" s="25" t="str">
        <f>+Input!C48</f>
        <v>Regional performance method development</v>
      </c>
      <c r="C31" s="25" t="s">
        <v>117</v>
      </c>
      <c r="D31" s="26"/>
      <c r="E31" s="27">
        <f>-Input!$E$48*E5/MAX(Input!$E$22,1)</f>
        <v>0</v>
      </c>
      <c r="F31" s="26">
        <f>-Input!$E$48*F5/MAX(Input!$E$22,1)</f>
        <v>0</v>
      </c>
      <c r="G31" s="26">
        <f>-Input!$E$48*G5/MAX(Input!$E$22,1)</f>
        <v>0</v>
      </c>
      <c r="H31" s="26">
        <f>-Input!$E$48*H5/MAX(Input!$E$22,1)</f>
        <v>0</v>
      </c>
      <c r="I31" s="26">
        <f>-Input!$E$48*I5/MAX(Input!$E$22,1)</f>
        <v>-100000</v>
      </c>
      <c r="J31" s="26">
        <f>-Input!$E$48*J5/MAX(Input!$E$22,1)</f>
        <v>0</v>
      </c>
      <c r="K31" s="26">
        <f>-Input!$E$48*K5/MAX(Input!$E$22,1)</f>
        <v>0</v>
      </c>
      <c r="L31" s="26">
        <f>-Input!$E$48*L5/MAX(Input!$E$22,1)</f>
        <v>0</v>
      </c>
      <c r="M31" s="26">
        <f>-Input!$E$48*M5/MAX(Input!$E$22,1)</f>
        <v>0</v>
      </c>
      <c r="N31" s="26">
        <f>-Input!$E$48*N5/MAX(Input!$E$22,1)</f>
        <v>0</v>
      </c>
      <c r="O31" s="26">
        <f>-Input!$E$48*O5/MAX(Input!$E$22,1)</f>
        <v>0</v>
      </c>
      <c r="P31" s="26">
        <f>-Input!$E$48*P5/MAX(Input!$E$22,1)</f>
        <v>0</v>
      </c>
      <c r="Q31" s="26">
        <f>-Input!$E$48*Q5/MAX(Input!$E$22,1)</f>
        <v>0</v>
      </c>
      <c r="R31" s="26">
        <f>-Input!$E$48*R5/MAX(Input!$E$22,1)</f>
        <v>0</v>
      </c>
      <c r="S31" s="26">
        <f>-Input!$E$48*S5/MAX(Input!$E$22,1)</f>
        <v>0</v>
      </c>
      <c r="T31" s="26">
        <f>-Input!$E$48*T5/MAX(Input!$E$22,1)</f>
        <v>0</v>
      </c>
      <c r="U31" s="26">
        <f>-Input!$E$48*U5/MAX(Input!$E$22,1)</f>
        <v>0</v>
      </c>
      <c r="V31" s="26">
        <f>-Input!$E$48*V5/MAX(Input!$E$22,1)</f>
        <v>0</v>
      </c>
      <c r="W31" s="26">
        <f>-Input!$E$48*W5/MAX(Input!$E$22,1)</f>
        <v>0</v>
      </c>
      <c r="X31" s="26">
        <f>-Input!$E$48*X5/MAX(Input!$E$22,1)</f>
        <v>0</v>
      </c>
      <c r="Y31" s="26">
        <f>-Input!$E$48*Y5/MAX(Input!$E$22,1)</f>
        <v>0</v>
      </c>
      <c r="Z31" s="26">
        <f>-Input!$E$48*Z5/MAX(Input!$E$22,1)</f>
        <v>0</v>
      </c>
      <c r="AA31" s="26">
        <f>-Input!$E$48*AA5/MAX(Input!$E$22,1)</f>
        <v>0</v>
      </c>
      <c r="AB31" s="26">
        <f>-Input!$E$48*AB5/MAX(Input!$E$22,1)</f>
        <v>0</v>
      </c>
      <c r="AC31" s="26">
        <f>-Input!$E$48*AC5/MAX(Input!$E$22,1)</f>
        <v>0</v>
      </c>
    </row>
    <row r="32" spans="1:29" x14ac:dyDescent="0.2">
      <c r="B32" s="37" t="s">
        <v>57</v>
      </c>
      <c r="C32" s="37" t="s">
        <v>117</v>
      </c>
      <c r="D32" s="40">
        <f t="shared" ca="1" si="31"/>
        <v>-418000</v>
      </c>
      <c r="E32" s="39">
        <f ca="1">+SUM(E33:E35)</f>
        <v>0</v>
      </c>
      <c r="F32" s="40">
        <f t="shared" ref="F32:AA32" ca="1" si="33">+SUM(F33:F35)</f>
        <v>0</v>
      </c>
      <c r="G32" s="40">
        <f t="shared" ca="1" si="33"/>
        <v>0</v>
      </c>
      <c r="H32" s="40">
        <f t="shared" ca="1" si="33"/>
        <v>0</v>
      </c>
      <c r="I32" s="40">
        <f t="shared" ca="1" si="33"/>
        <v>0</v>
      </c>
      <c r="J32" s="40">
        <f t="shared" ca="1" si="33"/>
        <v>0</v>
      </c>
      <c r="K32" s="40">
        <f t="shared" ca="1" si="33"/>
        <v>0</v>
      </c>
      <c r="L32" s="40">
        <f t="shared" ca="1" si="33"/>
        <v>-10000</v>
      </c>
      <c r="M32" s="40">
        <f t="shared" ca="1" si="33"/>
        <v>-41000</v>
      </c>
      <c r="N32" s="40">
        <f t="shared" ca="1" si="33"/>
        <v>-10000</v>
      </c>
      <c r="O32" s="40">
        <f t="shared" ca="1" si="33"/>
        <v>-41000</v>
      </c>
      <c r="P32" s="40">
        <f t="shared" ca="1" si="33"/>
        <v>-10000</v>
      </c>
      <c r="Q32" s="40">
        <f t="shared" ca="1" si="33"/>
        <v>-41000</v>
      </c>
      <c r="R32" s="40">
        <f t="shared" ca="1" si="33"/>
        <v>-10000</v>
      </c>
      <c r="S32" s="40">
        <f t="shared" ca="1" si="33"/>
        <v>-41000</v>
      </c>
      <c r="T32" s="40">
        <f t="shared" ca="1" si="33"/>
        <v>-10000</v>
      </c>
      <c r="U32" s="40">
        <f t="shared" ca="1" si="33"/>
        <v>-41000</v>
      </c>
      <c r="V32" s="40">
        <f t="shared" ca="1" si="33"/>
        <v>-10000</v>
      </c>
      <c r="W32" s="40">
        <f t="shared" ca="1" si="33"/>
        <v>-41000</v>
      </c>
      <c r="X32" s="40">
        <f t="shared" ca="1" si="33"/>
        <v>-10000</v>
      </c>
      <c r="Y32" s="40">
        <f t="shared" ca="1" si="33"/>
        <v>-41000</v>
      </c>
      <c r="Z32" s="40">
        <f t="shared" ca="1" si="33"/>
        <v>-10000</v>
      </c>
      <c r="AA32" s="40">
        <f t="shared" ca="1" si="33"/>
        <v>-41000</v>
      </c>
      <c r="AB32" s="40">
        <f t="shared" ref="AB32:AC32" ca="1" si="34">+SUM(AB33:AB35)</f>
        <v>-10000</v>
      </c>
      <c r="AC32" s="40">
        <f t="shared" ca="1" si="34"/>
        <v>-41000</v>
      </c>
    </row>
    <row r="33" spans="2:29" x14ac:dyDescent="0.2">
      <c r="B33" s="25" t="s">
        <v>58</v>
      </c>
      <c r="C33" s="25" t="s">
        <v>117</v>
      </c>
      <c r="D33" s="26">
        <f t="shared" si="31"/>
        <v>-170000</v>
      </c>
      <c r="E33" s="27">
        <f>-IF(E12=1,Input!$E$42,0)</f>
        <v>0</v>
      </c>
      <c r="F33" s="26">
        <f>-IF(F12=1,Input!$E$42,0)</f>
        <v>0</v>
      </c>
      <c r="G33" s="26">
        <f>-IF(G12=1,Input!$E$42,0)</f>
        <v>0</v>
      </c>
      <c r="H33" s="26">
        <f>-IF(H12=1,Input!$E$42,0)</f>
        <v>0</v>
      </c>
      <c r="I33" s="26">
        <f>-IF(I12=1,Input!$E$42,0)</f>
        <v>0</v>
      </c>
      <c r="J33" s="26">
        <f>-IF(J12=1,Input!$E$42,0)</f>
        <v>0</v>
      </c>
      <c r="K33" s="26">
        <f>-IF(K12=1,Input!$E$42,0)</f>
        <v>0</v>
      </c>
      <c r="L33" s="26">
        <f>-IF(L12=1,Input!$E$42,0)</f>
        <v>-10000</v>
      </c>
      <c r="M33" s="26">
        <f>-IF(M12=1,Input!$E$42,0)</f>
        <v>-10000</v>
      </c>
      <c r="N33" s="26">
        <f>-IF(N12=1,Input!$E$42,0)</f>
        <v>-10000</v>
      </c>
      <c r="O33" s="26">
        <f>-IF(O12=1,Input!$E$42,0)</f>
        <v>-10000</v>
      </c>
      <c r="P33" s="26">
        <f>-IF(P12=1,Input!$E$42,0)</f>
        <v>-10000</v>
      </c>
      <c r="Q33" s="26">
        <f>-IF(Q12=1,Input!$E$42,0)</f>
        <v>-10000</v>
      </c>
      <c r="R33" s="26">
        <f>-IF(R12=1,Input!$E$42,0)</f>
        <v>-10000</v>
      </c>
      <c r="S33" s="26">
        <f>-IF(S12=1,Input!$E$42,0)</f>
        <v>-10000</v>
      </c>
      <c r="T33" s="26">
        <f>-IF(T12=1,Input!$E$42,0)</f>
        <v>-10000</v>
      </c>
      <c r="U33" s="26">
        <f>-IF(U12=1,Input!$E$42,0)</f>
        <v>-10000</v>
      </c>
      <c r="V33" s="26">
        <f>-IF(V12=1,Input!$E$42,0)</f>
        <v>-10000</v>
      </c>
      <c r="W33" s="26">
        <f>-IF(W12=1,Input!$E$42,0)</f>
        <v>-10000</v>
      </c>
      <c r="X33" s="26">
        <f>-IF(X12=1,Input!$E$42,0)</f>
        <v>-10000</v>
      </c>
      <c r="Y33" s="26">
        <f>-IF(Y12=1,Input!$E$42,0)</f>
        <v>-10000</v>
      </c>
      <c r="Z33" s="26">
        <f>-IF(Z12=1,Input!$E$42,0)</f>
        <v>-10000</v>
      </c>
      <c r="AA33" s="26">
        <f>-IF(AA12=1,Input!$E$42,0)</f>
        <v>-10000</v>
      </c>
      <c r="AB33" s="26">
        <f>-IF(AB12=1,Input!$E$42,0)</f>
        <v>-10000</v>
      </c>
      <c r="AC33" s="26">
        <f>-IF(AC12=1,Input!$E$42,0)</f>
        <v>-10000</v>
      </c>
    </row>
    <row r="34" spans="2:29" x14ac:dyDescent="0.2">
      <c r="B34" s="25" t="s">
        <v>59</v>
      </c>
      <c r="C34" s="25" t="s">
        <v>117</v>
      </c>
      <c r="D34" s="26">
        <f t="shared" ca="1" si="31"/>
        <v>-160000</v>
      </c>
      <c r="E34" s="27">
        <f ca="1">-IF(E9=1,Input!$E$43,0)</f>
        <v>0</v>
      </c>
      <c r="F34" s="26">
        <f ca="1">-IF(F9=1,Input!$E$43,0)</f>
        <v>0</v>
      </c>
      <c r="G34" s="26">
        <f ca="1">-IF(G9=1,Input!$E$43,0)</f>
        <v>0</v>
      </c>
      <c r="H34" s="26">
        <f ca="1">-IF(H9=1,Input!$E$43,0)</f>
        <v>0</v>
      </c>
      <c r="I34" s="26">
        <f ca="1">-IF(I9=1,Input!$E$43,0)</f>
        <v>0</v>
      </c>
      <c r="J34" s="26">
        <f ca="1">-IF(J9=1,Input!$E$43,0)</f>
        <v>0</v>
      </c>
      <c r="K34" s="26">
        <f ca="1">-IF(K9=1,Input!$E$43,0)</f>
        <v>0</v>
      </c>
      <c r="L34" s="26">
        <f ca="1">-IF(L9=1,Input!$E$43,0)</f>
        <v>0</v>
      </c>
      <c r="M34" s="26">
        <f ca="1">-IF(M9=1,Input!$E$43,0)</f>
        <v>-20000</v>
      </c>
      <c r="N34" s="26">
        <f ca="1">-IF(N9=1,Input!$E$43,0)</f>
        <v>0</v>
      </c>
      <c r="O34" s="26">
        <f ca="1">-IF(O9=1,Input!$E$43,0)</f>
        <v>-20000</v>
      </c>
      <c r="P34" s="26">
        <f ca="1">-IF(P9=1,Input!$E$43,0)</f>
        <v>0</v>
      </c>
      <c r="Q34" s="26">
        <f ca="1">-IF(Q9=1,Input!$E$43,0)</f>
        <v>-20000</v>
      </c>
      <c r="R34" s="26">
        <f ca="1">-IF(R9=1,Input!$E$43,0)</f>
        <v>0</v>
      </c>
      <c r="S34" s="26">
        <f ca="1">-IF(S9=1,Input!$E$43,0)</f>
        <v>-20000</v>
      </c>
      <c r="T34" s="26">
        <f ca="1">-IF(T9=1,Input!$E$43,0)</f>
        <v>0</v>
      </c>
      <c r="U34" s="26">
        <f ca="1">-IF(U9=1,Input!$E$43,0)</f>
        <v>-20000</v>
      </c>
      <c r="V34" s="26">
        <f ca="1">-IF(V9=1,Input!$E$43,0)</f>
        <v>0</v>
      </c>
      <c r="W34" s="26">
        <f ca="1">-IF(W9=1,Input!$E$43,0)</f>
        <v>-20000</v>
      </c>
      <c r="X34" s="26">
        <f ca="1">-IF(X9=1,Input!$E$43,0)</f>
        <v>0</v>
      </c>
      <c r="Y34" s="26">
        <f ca="1">-IF(Y9=1,Input!$E$43,0)</f>
        <v>-20000</v>
      </c>
      <c r="Z34" s="26">
        <f ca="1">-IF(Z9=1,Input!$E$43,0)</f>
        <v>0</v>
      </c>
      <c r="AA34" s="26">
        <f ca="1">-IF(AA9=1,Input!$E$43,0)</f>
        <v>-20000</v>
      </c>
      <c r="AB34" s="26">
        <f ca="1">-IF(AB9=1,Input!$E$43,0)</f>
        <v>0</v>
      </c>
      <c r="AC34" s="26">
        <f ca="1">-IF(AC9=1,Input!$E$43,0)</f>
        <v>-20000</v>
      </c>
    </row>
    <row r="35" spans="2:29" x14ac:dyDescent="0.2">
      <c r="B35" s="25" t="str">
        <f>IF(Input!D7="Yes", Input!C45, Input!C44)</f>
        <v>Follow up audits (verification) - VCS</v>
      </c>
      <c r="C35" s="25" t="s">
        <v>117</v>
      </c>
      <c r="D35" s="26">
        <f t="shared" ca="1" si="31"/>
        <v>-88000</v>
      </c>
      <c r="E35" s="27">
        <f ca="1">IF(Input!$D$7="Yes",
-IF(E9=1,Input!$E$45,0),
-IF(E9=1,Input!$E$44))</f>
        <v>0</v>
      </c>
      <c r="F35" s="26">
        <f ca="1">IF(Input!$D$7="Yes",
-IF(F9=1,Input!$E$45,0),
-IF(F9=1,Input!$E$44))</f>
        <v>0</v>
      </c>
      <c r="G35" s="26">
        <f ca="1">IF(Input!$D$7="Yes",
-IF(G9=1,Input!$E$45,0),
-IF(G9=1,Input!$E$44))</f>
        <v>0</v>
      </c>
      <c r="H35" s="26">
        <f ca="1">IF(Input!$D$7="Yes",
-IF(H9=1,Input!$E$45,0),
-IF(H9=1,Input!$E$44))</f>
        <v>0</v>
      </c>
      <c r="I35" s="26">
        <f ca="1">IF(Input!$D$7="Yes",
-IF(I9=1,Input!$E$45,0),
-IF(I9=1,Input!$E$44))</f>
        <v>0</v>
      </c>
      <c r="J35" s="26">
        <f ca="1">IF(Input!$D$7="Yes",
-IF(J9=1,Input!$E$45,0),
-IF(J9=1,Input!$E$44))</f>
        <v>0</v>
      </c>
      <c r="K35" s="26">
        <f ca="1">IF(Input!$D$7="Yes",
-IF(K9=1,Input!$E$45,0),
-IF(K9=1,Input!$E$44))</f>
        <v>0</v>
      </c>
      <c r="L35" s="26">
        <f ca="1">IF(Input!$D$7="Yes",
-IF(L9=1,Input!$E$45,0),
-IF(L9=1,Input!$E$44))</f>
        <v>0</v>
      </c>
      <c r="M35" s="26">
        <f ca="1">IF(Input!$D$7="Yes",
-IF(M9=1,Input!$E$45,0),
-IF(M9=1,Input!$E$44))</f>
        <v>-11000</v>
      </c>
      <c r="N35" s="26">
        <f ca="1">IF(Input!$D$7="Yes",
-IF(N9=1,Input!$E$45,0),
-IF(N9=1,Input!$E$44))</f>
        <v>0</v>
      </c>
      <c r="O35" s="26">
        <f ca="1">IF(Input!$D$7="Yes",
-IF(O9=1,Input!$E$45,0),
-IF(O9=1,Input!$E$44))</f>
        <v>-11000</v>
      </c>
      <c r="P35" s="26">
        <f ca="1">IF(Input!$D$7="Yes",
-IF(P9=1,Input!$E$45,0),
-IF(P9=1,Input!$E$44))</f>
        <v>0</v>
      </c>
      <c r="Q35" s="26">
        <f ca="1">IF(Input!$D$7="Yes",
-IF(Q9=1,Input!$E$45,0),
-IF(Q9=1,Input!$E$44))</f>
        <v>-11000</v>
      </c>
      <c r="R35" s="26">
        <f ca="1">IF(Input!$D$7="Yes",
-IF(R9=1,Input!$E$45,0),
-IF(R9=1,Input!$E$44))</f>
        <v>0</v>
      </c>
      <c r="S35" s="26">
        <f ca="1">IF(Input!$D$7="Yes",
-IF(S9=1,Input!$E$45,0),
-IF(S9=1,Input!$E$44))</f>
        <v>-11000</v>
      </c>
      <c r="T35" s="26">
        <f ca="1">IF(Input!$D$7="Yes",
-IF(T9=1,Input!$E$45,0),
-IF(T9=1,Input!$E$44))</f>
        <v>0</v>
      </c>
      <c r="U35" s="26">
        <f ca="1">IF(Input!$D$7="Yes",
-IF(U9=1,Input!$E$45,0),
-IF(U9=1,Input!$E$44))</f>
        <v>-11000</v>
      </c>
      <c r="V35" s="26">
        <f ca="1">IF(Input!$D$7="Yes",
-IF(V9=1,Input!$E$45,0),
-IF(V9=1,Input!$E$44))</f>
        <v>0</v>
      </c>
      <c r="W35" s="26">
        <f ca="1">IF(Input!$D$7="Yes",
-IF(W9=1,Input!$E$45,0),
-IF(W9=1,Input!$E$44))</f>
        <v>-11000</v>
      </c>
      <c r="X35" s="26">
        <f ca="1">IF(Input!$D$7="Yes",
-IF(X9=1,Input!$E$45,0),
-IF(X9=1,Input!$E$44))</f>
        <v>0</v>
      </c>
      <c r="Y35" s="26">
        <f ca="1">IF(Input!$D$7="Yes",
-IF(Y9=1,Input!$E$45,0),
-IF(Y9=1,Input!$E$44))</f>
        <v>-11000</v>
      </c>
      <c r="Z35" s="26">
        <f ca="1">IF(Input!$D$7="Yes",
-IF(Z9=1,Input!$E$45,0),
-IF(Z9=1,Input!$E$44))</f>
        <v>0</v>
      </c>
      <c r="AA35" s="26">
        <f ca="1">IF(Input!$D$7="Yes",
-IF(AA9=1,Input!$E$45,0),
-IF(AA9=1,Input!$E$44))</f>
        <v>-11000</v>
      </c>
      <c r="AB35" s="26">
        <f ca="1">IF(Input!$D$7="Yes",
-IF(AB9=1,Input!$E$45,0),
-IF(AB9=1,Input!$E$44))</f>
        <v>0</v>
      </c>
      <c r="AC35" s="26">
        <f ca="1">IF(Input!$D$7="Yes",
-IF(AC9=1,Input!$E$45,0),
-IF(AC9=1,Input!$E$44))</f>
        <v>-11000</v>
      </c>
    </row>
    <row r="36" spans="2:29" x14ac:dyDescent="0.2">
      <c r="B36" s="32" t="s">
        <v>64</v>
      </c>
      <c r="C36" s="32" t="s">
        <v>117</v>
      </c>
      <c r="D36" s="36">
        <f t="shared" ca="1" si="31"/>
        <v>-321009.17431192659</v>
      </c>
      <c r="E36" s="35">
        <f ca="1">+E37+E50</f>
        <v>0</v>
      </c>
      <c r="F36" s="36">
        <f t="shared" ref="F36:AC36" ca="1" si="35">+F37+F50</f>
        <v>0</v>
      </c>
      <c r="G36" s="36">
        <f t="shared" ca="1" si="35"/>
        <v>0</v>
      </c>
      <c r="H36" s="36">
        <f t="shared" ca="1" si="35"/>
        <v>0</v>
      </c>
      <c r="I36" s="36">
        <f t="shared" ca="1" si="35"/>
        <v>0</v>
      </c>
      <c r="J36" s="36">
        <f t="shared" ca="1" si="35"/>
        <v>0</v>
      </c>
      <c r="K36" s="36">
        <f t="shared" ca="1" si="35"/>
        <v>-70733.944954128441</v>
      </c>
      <c r="L36" s="36">
        <f t="shared" ca="1" si="35"/>
        <v>0</v>
      </c>
      <c r="M36" s="36">
        <f t="shared" ca="1" si="35"/>
        <v>-31284.403669724772</v>
      </c>
      <c r="N36" s="36">
        <f t="shared" ca="1" si="35"/>
        <v>0</v>
      </c>
      <c r="O36" s="36">
        <f t="shared" ca="1" si="35"/>
        <v>-31284.403669724772</v>
      </c>
      <c r="P36" s="36">
        <f t="shared" ca="1" si="35"/>
        <v>0</v>
      </c>
      <c r="Q36" s="36">
        <f t="shared" ca="1" si="35"/>
        <v>-31284.403669724772</v>
      </c>
      <c r="R36" s="36">
        <f t="shared" ca="1" si="35"/>
        <v>0</v>
      </c>
      <c r="S36" s="36">
        <f t="shared" ca="1" si="35"/>
        <v>-31284.403669724772</v>
      </c>
      <c r="T36" s="36">
        <f t="shared" ca="1" si="35"/>
        <v>0</v>
      </c>
      <c r="U36" s="36">
        <f t="shared" ca="1" si="35"/>
        <v>-31284.403669724772</v>
      </c>
      <c r="V36" s="36">
        <f t="shared" ca="1" si="35"/>
        <v>0</v>
      </c>
      <c r="W36" s="36">
        <f t="shared" ca="1" si="35"/>
        <v>-31284.403669724772</v>
      </c>
      <c r="X36" s="36">
        <f t="shared" ca="1" si="35"/>
        <v>0</v>
      </c>
      <c r="Y36" s="36">
        <f t="shared" ca="1" si="35"/>
        <v>-31284.403669724772</v>
      </c>
      <c r="Z36" s="36">
        <f t="shared" ca="1" si="35"/>
        <v>0</v>
      </c>
      <c r="AA36" s="36">
        <f t="shared" ca="1" si="35"/>
        <v>-31284.403669724772</v>
      </c>
      <c r="AB36" s="36">
        <f t="shared" ca="1" si="35"/>
        <v>0</v>
      </c>
      <c r="AC36" s="36">
        <f t="shared" ca="1" si="35"/>
        <v>-31284.403669724772</v>
      </c>
    </row>
    <row r="37" spans="2:29" x14ac:dyDescent="0.2">
      <c r="B37" s="37" t="s">
        <v>124</v>
      </c>
      <c r="C37" s="37"/>
      <c r="D37" s="40">
        <f t="shared" ca="1" si="31"/>
        <v>-321009.17431192659</v>
      </c>
      <c r="E37" s="39">
        <f ca="1">+SUM(E38:E40)</f>
        <v>0</v>
      </c>
      <c r="F37" s="40">
        <f t="shared" ref="F37:AA37" ca="1" si="36">+SUM(F38:F40)</f>
        <v>0</v>
      </c>
      <c r="G37" s="40">
        <f t="shared" ca="1" si="36"/>
        <v>0</v>
      </c>
      <c r="H37" s="40">
        <f t="shared" ca="1" si="36"/>
        <v>0</v>
      </c>
      <c r="I37" s="40">
        <f t="shared" ca="1" si="36"/>
        <v>0</v>
      </c>
      <c r="J37" s="40">
        <f t="shared" ca="1" si="36"/>
        <v>0</v>
      </c>
      <c r="K37" s="40">
        <f t="shared" ca="1" si="36"/>
        <v>-70733.944954128441</v>
      </c>
      <c r="L37" s="40">
        <f t="shared" ca="1" si="36"/>
        <v>0</v>
      </c>
      <c r="M37" s="40">
        <f t="shared" ca="1" si="36"/>
        <v>-31284.403669724772</v>
      </c>
      <c r="N37" s="40">
        <f t="shared" ca="1" si="36"/>
        <v>0</v>
      </c>
      <c r="O37" s="40">
        <f t="shared" ca="1" si="36"/>
        <v>-31284.403669724772</v>
      </c>
      <c r="P37" s="40">
        <f t="shared" ca="1" si="36"/>
        <v>0</v>
      </c>
      <c r="Q37" s="40">
        <f t="shared" ca="1" si="36"/>
        <v>-31284.403669724772</v>
      </c>
      <c r="R37" s="40">
        <f t="shared" ca="1" si="36"/>
        <v>0</v>
      </c>
      <c r="S37" s="40">
        <f t="shared" ca="1" si="36"/>
        <v>-31284.403669724772</v>
      </c>
      <c r="T37" s="40">
        <f t="shared" ca="1" si="36"/>
        <v>0</v>
      </c>
      <c r="U37" s="40">
        <f t="shared" ca="1" si="36"/>
        <v>-31284.403669724772</v>
      </c>
      <c r="V37" s="40">
        <f t="shared" ca="1" si="36"/>
        <v>0</v>
      </c>
      <c r="W37" s="40">
        <f t="shared" ca="1" si="36"/>
        <v>-31284.403669724772</v>
      </c>
      <c r="X37" s="40">
        <f t="shared" ca="1" si="36"/>
        <v>0</v>
      </c>
      <c r="Y37" s="40">
        <f t="shared" ca="1" si="36"/>
        <v>-31284.403669724772</v>
      </c>
      <c r="Z37" s="40">
        <f t="shared" ca="1" si="36"/>
        <v>0</v>
      </c>
      <c r="AA37" s="40">
        <f t="shared" ca="1" si="36"/>
        <v>-31284.403669724772</v>
      </c>
      <c r="AB37" s="40">
        <f t="shared" ref="AB37:AC37" ca="1" si="37">+SUM(AB38:AB40)</f>
        <v>0</v>
      </c>
      <c r="AC37" s="40">
        <f t="shared" ca="1" si="37"/>
        <v>-31284.403669724772</v>
      </c>
    </row>
    <row r="38" spans="2:29" x14ac:dyDescent="0.2">
      <c r="B38" s="25" t="s">
        <v>125</v>
      </c>
      <c r="C38" s="25" t="s">
        <v>117</v>
      </c>
      <c r="D38" s="26">
        <f t="shared" si="31"/>
        <v>-458.71559633027522</v>
      </c>
      <c r="E38" s="27">
        <f>-IF(E6=1,Input!$D$52,0)</f>
        <v>0</v>
      </c>
      <c r="F38" s="26">
        <f>-IF(F6=1,Input!$D$52,0)</f>
        <v>0</v>
      </c>
      <c r="G38" s="26">
        <f>-IF(G6=1,Input!$D$52,0)</f>
        <v>0</v>
      </c>
      <c r="H38" s="26">
        <f>-IF(H6=1,Input!$D$52,0)</f>
        <v>0</v>
      </c>
      <c r="I38" s="26">
        <f>-IF(I6=1,Input!$D$52,0)</f>
        <v>0</v>
      </c>
      <c r="J38" s="26">
        <f>-IF(J6=1,Input!$D$52,0)</f>
        <v>0</v>
      </c>
      <c r="K38" s="26">
        <f>-IF(K6=1,Input!$D$52,0)</f>
        <v>-458.71559633027522</v>
      </c>
      <c r="L38" s="26">
        <f>-IF(L6=1,Input!$D$52,0)</f>
        <v>0</v>
      </c>
      <c r="M38" s="26">
        <f>-IF(M6=1,Input!$D$52,0)</f>
        <v>0</v>
      </c>
      <c r="N38" s="26">
        <f>-IF(N6=1,Input!$D$52,0)</f>
        <v>0</v>
      </c>
      <c r="O38" s="26">
        <f>-IF(O6=1,Input!$D$52,0)</f>
        <v>0</v>
      </c>
      <c r="P38" s="26">
        <f>-IF(P6=1,Input!$D$52,0)</f>
        <v>0</v>
      </c>
      <c r="Q38" s="26">
        <f>-IF(Q6=1,Input!$D$52,0)</f>
        <v>0</v>
      </c>
      <c r="R38" s="26">
        <f>-IF(R6=1,Input!$D$52,0)</f>
        <v>0</v>
      </c>
      <c r="S38" s="26">
        <f>-IF(S6=1,Input!$D$52,0)</f>
        <v>0</v>
      </c>
      <c r="T38" s="26">
        <f>-IF(T6=1,Input!$D$52,0)</f>
        <v>0</v>
      </c>
      <c r="U38" s="26">
        <f>-IF(U6=1,Input!$D$52,0)</f>
        <v>0</v>
      </c>
      <c r="V38" s="26">
        <f>-IF(V6=1,Input!$D$52,0)</f>
        <v>0</v>
      </c>
      <c r="W38" s="26">
        <f>-IF(W6=1,Input!$D$52,0)</f>
        <v>0</v>
      </c>
      <c r="X38" s="26">
        <f>-IF(X6=1,Input!$D$52,0)</f>
        <v>0</v>
      </c>
      <c r="Y38" s="26">
        <f>-IF(Y6=1,Input!$D$52,0)</f>
        <v>0</v>
      </c>
      <c r="Z38" s="26">
        <f>-IF(Z6=1,Input!$D$52,0)</f>
        <v>0</v>
      </c>
      <c r="AA38" s="26">
        <f>-IF(AA6=1,Input!$D$52,0)</f>
        <v>0</v>
      </c>
      <c r="AB38" s="26">
        <f>-IF(AB6=1,Input!$D$52,0)</f>
        <v>0</v>
      </c>
      <c r="AC38" s="26">
        <f>-IF(AC6=1,Input!$D$52,0)</f>
        <v>0</v>
      </c>
    </row>
    <row r="39" spans="2:29" x14ac:dyDescent="0.2">
      <c r="B39" s="25" t="s">
        <v>126</v>
      </c>
      <c r="C39" s="25" t="s">
        <v>117</v>
      </c>
      <c r="D39" s="26">
        <f t="shared" si="31"/>
        <v>-11467.889908256881</v>
      </c>
      <c r="E39" s="26">
        <f>-IF(E7=1,Input!$D$15*Input!$D$53*Input!$D$14,0)</f>
        <v>0</v>
      </c>
      <c r="F39" s="26">
        <f>-IF(F7=1,Input!$D$15*Input!$D$53*Input!$D$14,0)</f>
        <v>0</v>
      </c>
      <c r="G39" s="26">
        <f>-IF(G7=1,Input!$D$15*Input!$D$53*Input!$D$14,0)</f>
        <v>0</v>
      </c>
      <c r="H39" s="26">
        <f>-IF(H7=1,Input!$D$15*Input!$D$53*Input!$D$14,0)</f>
        <v>0</v>
      </c>
      <c r="I39" s="26">
        <f>-IF(I7=1,Input!$D$15*Input!$D$53*Input!$D$14,0)</f>
        <v>0</v>
      </c>
      <c r="J39" s="26">
        <f>-IF(J7=1,Input!$D$15*Input!$D$53*Input!$D$14,0)</f>
        <v>0</v>
      </c>
      <c r="K39" s="26">
        <f>-IF(K7=1,Input!$D$15*Input!$D$53*Input!$D$14,0)</f>
        <v>-11467.889908256881</v>
      </c>
      <c r="L39" s="26">
        <f>-IF(L7=1,Input!$D$15*Input!$D$53*Input!$D$14,0)</f>
        <v>0</v>
      </c>
      <c r="M39" s="26">
        <f>-IF(M7=1,Input!$D$15*Input!$D$53*Input!$D$14,0)</f>
        <v>0</v>
      </c>
      <c r="N39" s="26">
        <f>-IF(N7=1,Input!$D$15*Input!$D$53*Input!$D$14,0)</f>
        <v>0</v>
      </c>
      <c r="O39" s="26">
        <f>-IF(O7=1,Input!$D$15*Input!$D$53*Input!$D$14,0)</f>
        <v>0</v>
      </c>
      <c r="P39" s="26">
        <f>-IF(P7=1,Input!$D$15*Input!$D$53*Input!$D$14,0)</f>
        <v>0</v>
      </c>
      <c r="Q39" s="26">
        <f>-IF(Q7=1,Input!$D$15*Input!$D$53*Input!$D$14,0)</f>
        <v>0</v>
      </c>
      <c r="R39" s="26">
        <f>-IF(R7=1,Input!$D$15*Input!$D$53*Input!$D$14,0)</f>
        <v>0</v>
      </c>
      <c r="S39" s="26">
        <f>-IF(S7=1,Input!$D$15*Input!$D$53*Input!$D$14,0)</f>
        <v>0</v>
      </c>
      <c r="T39" s="26">
        <f>-IF(T7=1,Input!$D$15*Input!$D$53*Input!$D$14,0)</f>
        <v>0</v>
      </c>
      <c r="U39" s="26">
        <f>-IF(U7=1,Input!$D$15*Input!$D$53*Input!$D$14,0)</f>
        <v>0</v>
      </c>
      <c r="V39" s="26">
        <f>-IF(V7=1,Input!$D$15*Input!$D$53*Input!$D$14,0)</f>
        <v>0</v>
      </c>
      <c r="W39" s="26">
        <f>-IF(W7=1,Input!$D$15*Input!$D$53*Input!$D$14,0)</f>
        <v>0</v>
      </c>
      <c r="X39" s="26">
        <f>-IF(X7=1,Input!$D$15*Input!$D$53*Input!$D$14,0)</f>
        <v>0</v>
      </c>
      <c r="Y39" s="26">
        <f>-IF(Y7=1,Input!$D$15*Input!$D$53*Input!$D$14,0)</f>
        <v>0</v>
      </c>
      <c r="Z39" s="26">
        <f>-IF(Z7=1,Input!$D$15*Input!$D$53*Input!$D$14,0)</f>
        <v>0</v>
      </c>
      <c r="AA39" s="26">
        <f>-IF(AA7=1,Input!$D$15*Input!$D$53*Input!$D$14,0)</f>
        <v>0</v>
      </c>
      <c r="AB39" s="26">
        <f>-IF(AB7=1,Input!$D$15*Input!$D$53*Input!$D$14,0)</f>
        <v>0</v>
      </c>
      <c r="AC39" s="26">
        <f>-IF(AC7=1,Input!$D$15*Input!$D$53*Input!$D$14,0)</f>
        <v>0</v>
      </c>
    </row>
    <row r="40" spans="2:29" x14ac:dyDescent="0.2">
      <c r="B40" s="25" t="s">
        <v>127</v>
      </c>
      <c r="C40" s="25" t="s">
        <v>117</v>
      </c>
      <c r="D40" s="26"/>
      <c r="E40" s="27">
        <f t="shared" ref="E40:G40" ca="1" si="38">IF(-SUM(E41:E48)&gt;=E49,SUM(E41:E48)+E49,0)</f>
        <v>0</v>
      </c>
      <c r="F40" s="26">
        <f t="shared" ca="1" si="38"/>
        <v>0</v>
      </c>
      <c r="G40" s="26">
        <f t="shared" ca="1" si="38"/>
        <v>0</v>
      </c>
      <c r="H40" s="26">
        <f ca="1">IF(-SUM(H41:H48)&gt;=H49,SUM(H41:H48)+H49,0)</f>
        <v>0</v>
      </c>
      <c r="I40" s="26">
        <f t="shared" ref="I40:AA40" ca="1" si="39">IF(-SUM(I41:I48)&gt;=I49,SUM(I41:I48)+I49,0)</f>
        <v>0</v>
      </c>
      <c r="J40" s="26">
        <f t="shared" ca="1" si="39"/>
        <v>0</v>
      </c>
      <c r="K40" s="26">
        <f t="shared" ca="1" si="39"/>
        <v>-58807.339449541287</v>
      </c>
      <c r="L40" s="26">
        <f t="shared" ca="1" si="39"/>
        <v>0</v>
      </c>
      <c r="M40" s="26">
        <f t="shared" ca="1" si="39"/>
        <v>-31284.403669724772</v>
      </c>
      <c r="N40" s="26">
        <f t="shared" ca="1" si="39"/>
        <v>0</v>
      </c>
      <c r="O40" s="26">
        <f t="shared" ca="1" si="39"/>
        <v>-31284.403669724772</v>
      </c>
      <c r="P40" s="26">
        <f t="shared" ca="1" si="39"/>
        <v>0</v>
      </c>
      <c r="Q40" s="26">
        <f t="shared" ca="1" si="39"/>
        <v>-31284.403669724772</v>
      </c>
      <c r="R40" s="26">
        <f t="shared" ca="1" si="39"/>
        <v>0</v>
      </c>
      <c r="S40" s="26">
        <f t="shared" ca="1" si="39"/>
        <v>-31284.403669724772</v>
      </c>
      <c r="T40" s="26">
        <f t="shared" ca="1" si="39"/>
        <v>0</v>
      </c>
      <c r="U40" s="26">
        <f t="shared" ca="1" si="39"/>
        <v>-31284.403669724772</v>
      </c>
      <c r="V40" s="26">
        <f t="shared" ca="1" si="39"/>
        <v>0</v>
      </c>
      <c r="W40" s="26">
        <f t="shared" ca="1" si="39"/>
        <v>-31284.403669724772</v>
      </c>
      <c r="X40" s="26">
        <f t="shared" ca="1" si="39"/>
        <v>0</v>
      </c>
      <c r="Y40" s="26">
        <f t="shared" ca="1" si="39"/>
        <v>-31284.403669724772</v>
      </c>
      <c r="Z40" s="26">
        <f t="shared" ca="1" si="39"/>
        <v>0</v>
      </c>
      <c r="AA40" s="26">
        <f t="shared" ca="1" si="39"/>
        <v>-31284.403669724772</v>
      </c>
      <c r="AB40" s="26">
        <f t="shared" ref="AB40:AC40" ca="1" si="40">IF(-SUM(AB41:AB48)&gt;=AB49,SUM(AB41:AB48)+AB49,0)</f>
        <v>0</v>
      </c>
      <c r="AC40" s="26">
        <f t="shared" ca="1" si="40"/>
        <v>-31284.403669724772</v>
      </c>
    </row>
    <row r="41" spans="2:29" x14ac:dyDescent="0.2">
      <c r="B41" s="41" t="str">
        <f>+Input!C54</f>
        <v>VCU issuance levy 1-10,000</v>
      </c>
      <c r="C41" s="41" t="s">
        <v>117</v>
      </c>
      <c r="D41" s="43">
        <f t="shared" ca="1" si="31"/>
        <v>-4128.4403669724779</v>
      </c>
      <c r="E41" s="42">
        <f ca="1">MIN(-IF(OR(E6=1,E9=1),MIN(E16,10000)*Input!$D$54,0),0)</f>
        <v>0</v>
      </c>
      <c r="F41" s="43">
        <f ca="1">MIN(-IF(OR(F6=1,F9=1),MIN(F16,10000)*Input!$D$54,0),0)</f>
        <v>0</v>
      </c>
      <c r="G41" s="43">
        <f ca="1">MIN(-IF(OR(G6=1,G9=1),MIN(G16,10000)*Input!$D$54,0),0)</f>
        <v>0</v>
      </c>
      <c r="H41" s="43">
        <f ca="1">MIN(-IF(OR(H6=1,H9=1),MIN(H16,10000)*Input!$D$54,0),0)</f>
        <v>0</v>
      </c>
      <c r="I41" s="43">
        <f ca="1">MIN(-IF(OR(I6=1,I9=1),MIN(I16,10000)*Input!$D$54,0),0)</f>
        <v>0</v>
      </c>
      <c r="J41" s="43">
        <f ca="1">MIN(-IF(OR(J6=1,J9=1),MIN(J16,10000)*Input!$D$54,0),0)</f>
        <v>0</v>
      </c>
      <c r="K41" s="43">
        <f ca="1">MIN(-IF(OR(K6=1,K9=1),MIN(K16,10000)*Input!$D$54,0),0)</f>
        <v>-458.71559633027528</v>
      </c>
      <c r="L41" s="43">
        <f ca="1">MIN(-IF(OR(L6=1,L9=1),MIN(L16,10000)*Input!$D$54,0),0)</f>
        <v>0</v>
      </c>
      <c r="M41" s="43">
        <f ca="1">MIN(-IF(OR(M6=1,M9=1),MIN(M16,10000)*Input!$D$54,0),0)</f>
        <v>-458.71559633027528</v>
      </c>
      <c r="N41" s="43">
        <f ca="1">MIN(-IF(OR(N6=1,N9=1),MIN(N16,10000)*Input!$D$54,0),0)</f>
        <v>0</v>
      </c>
      <c r="O41" s="43">
        <f ca="1">MIN(-IF(OR(O6=1,O9=1),MIN(O16,10000)*Input!$D$54,0),0)</f>
        <v>-458.71559633027528</v>
      </c>
      <c r="P41" s="43">
        <f ca="1">MIN(-IF(OR(P6=1,P9=1),MIN(P16,10000)*Input!$D$54,0),0)</f>
        <v>0</v>
      </c>
      <c r="Q41" s="43">
        <f ca="1">MIN(-IF(OR(Q6=1,Q9=1),MIN(Q16,10000)*Input!$D$54,0),0)</f>
        <v>-458.71559633027528</v>
      </c>
      <c r="R41" s="43">
        <f ca="1">MIN(-IF(OR(R6=1,R9=1),MIN(R16,10000)*Input!$D$54,0),0)</f>
        <v>0</v>
      </c>
      <c r="S41" s="43">
        <f ca="1">MIN(-IF(OR(S6=1,S9=1),MIN(S16,10000)*Input!$D$54,0),0)</f>
        <v>-458.71559633027528</v>
      </c>
      <c r="T41" s="43">
        <f ca="1">MIN(-IF(OR(T6=1,T9=1),MIN(T16,10000)*Input!$D$54,0),0)</f>
        <v>0</v>
      </c>
      <c r="U41" s="43">
        <f ca="1">MIN(-IF(OR(U6=1,U9=1),MIN(U16,10000)*Input!$D$54,0),0)</f>
        <v>-458.71559633027528</v>
      </c>
      <c r="V41" s="43">
        <f ca="1">MIN(-IF(OR(V6=1,V9=1),MIN(V16,10000)*Input!$D$54,0),0)</f>
        <v>0</v>
      </c>
      <c r="W41" s="43">
        <f ca="1">MIN(-IF(OR(W6=1,W9=1),MIN(W16,10000)*Input!$D$54,0),0)</f>
        <v>-458.71559633027528</v>
      </c>
      <c r="X41" s="43">
        <f ca="1">MIN(-IF(OR(X6=1,X9=1),MIN(X16,10000)*Input!$D$54,0),0)</f>
        <v>0</v>
      </c>
      <c r="Y41" s="43">
        <f ca="1">MIN(-IF(OR(Y6=1,Y9=1),MIN(Y16,10000)*Input!$D$54,0),0)</f>
        <v>-458.71559633027528</v>
      </c>
      <c r="Z41" s="43">
        <f ca="1">MIN(-IF(OR(Z6=1,Z9=1),MIN(Z16,10000)*Input!$D$54,0),0)</f>
        <v>0</v>
      </c>
      <c r="AA41" s="43">
        <f ca="1">MIN(-IF(OR(AA6=1,AA9=1),MIN(AA16,10000)*Input!$D$54,0),0)</f>
        <v>-458.71559633027528</v>
      </c>
      <c r="AB41" s="43">
        <f ca="1">MIN(-IF(OR(AB6=1,AB9=1),MIN(AB16,10000)*Input!$D$54,0),0)</f>
        <v>0</v>
      </c>
      <c r="AC41" s="43">
        <f ca="1">MIN(-IF(OR(AC6=1,AC9=1),MIN(AC16,10000)*Input!$D$54,0),0)</f>
        <v>-458.71559633027528</v>
      </c>
    </row>
    <row r="42" spans="2:29" x14ac:dyDescent="0.2">
      <c r="B42" s="41" t="str">
        <f>+Input!C55</f>
        <v xml:space="preserve">VCU issuance levy 10,001-1,000,000 </v>
      </c>
      <c r="C42" s="41" t="s">
        <v>117</v>
      </c>
      <c r="D42" s="43">
        <f t="shared" ca="1" si="31"/>
        <v>-293486.23853211006</v>
      </c>
      <c r="E42" s="42">
        <f ca="1">MIN(-IF(OR(E6=1,E9=1),MIN(E16-10000,1000000-10000)*Input!$D$55,0),0)</f>
        <v>0</v>
      </c>
      <c r="F42" s="43">
        <f ca="1">MIN(-IF(OR(F6=1,F9=1),MIN(F16-10000,1000000-10000)*Input!$D$55,0),0)</f>
        <v>0</v>
      </c>
      <c r="G42" s="43">
        <f ca="1">MIN(-IF(OR(G6=1,G9=1),MIN(G16-10000,1000000-10000)*Input!$D$55,0),0)</f>
        <v>0</v>
      </c>
      <c r="H42" s="43">
        <f ca="1">MIN(-IF(OR(H6=1,H9=1),MIN(H16-10000,1000000-10000)*Input!$D$55,0),0)</f>
        <v>0</v>
      </c>
      <c r="I42" s="43">
        <f ca="1">MIN(-IF(OR(I6=1,I9=1),MIN(I16-10000,1000000-10000)*Input!$D$55,0),0)</f>
        <v>0</v>
      </c>
      <c r="J42" s="43">
        <f ca="1">MIN(-IF(OR(J6=1,J9=1),MIN(J16-10000,1000000-10000)*Input!$D$55,0),0)</f>
        <v>0</v>
      </c>
      <c r="K42" s="43">
        <f ca="1">MIN(-IF(OR(K6=1,K9=1),MIN(K16-10000,1000000-10000)*Input!$D$55,0),0)</f>
        <v>-46880.733944954132</v>
      </c>
      <c r="L42" s="43">
        <f ca="1">MIN(-IF(OR(L6=1,L9=1),MIN(L16-10000,1000000-10000)*Input!$D$55,0),0)</f>
        <v>0</v>
      </c>
      <c r="M42" s="43">
        <f ca="1">MIN(-IF(OR(M6=1,M9=1),MIN(M16-10000,1000000-10000)*Input!$D$55,0),0)</f>
        <v>-30825.688073394496</v>
      </c>
      <c r="N42" s="43">
        <f ca="1">MIN(-IF(OR(N6=1,N9=1),MIN(N16-10000,1000000-10000)*Input!$D$55,0),0)</f>
        <v>0</v>
      </c>
      <c r="O42" s="43">
        <f ca="1">MIN(-IF(OR(O6=1,O9=1),MIN(O16-10000,1000000-10000)*Input!$D$55,0),0)</f>
        <v>-30825.688073394496</v>
      </c>
      <c r="P42" s="43">
        <f ca="1">MIN(-IF(OR(P6=1,P9=1),MIN(P16-10000,1000000-10000)*Input!$D$55,0),0)</f>
        <v>0</v>
      </c>
      <c r="Q42" s="43">
        <f ca="1">MIN(-IF(OR(Q6=1,Q9=1),MIN(Q16-10000,1000000-10000)*Input!$D$55,0),0)</f>
        <v>-30825.688073394496</v>
      </c>
      <c r="R42" s="43">
        <f ca="1">MIN(-IF(OR(R6=1,R9=1),MIN(R16-10000,1000000-10000)*Input!$D$55,0),0)</f>
        <v>0</v>
      </c>
      <c r="S42" s="43">
        <f ca="1">MIN(-IF(OR(S6=1,S9=1),MIN(S16-10000,1000000-10000)*Input!$D$55,0),0)</f>
        <v>-30825.688073394496</v>
      </c>
      <c r="T42" s="43">
        <f ca="1">MIN(-IF(OR(T6=1,T9=1),MIN(T16-10000,1000000-10000)*Input!$D$55,0),0)</f>
        <v>0</v>
      </c>
      <c r="U42" s="43">
        <f ca="1">MIN(-IF(OR(U6=1,U9=1),MIN(U16-10000,1000000-10000)*Input!$D$55,0),0)</f>
        <v>-30825.688073394496</v>
      </c>
      <c r="V42" s="43">
        <f ca="1">MIN(-IF(OR(V6=1,V9=1),MIN(V16-10000,1000000-10000)*Input!$D$55,0),0)</f>
        <v>0</v>
      </c>
      <c r="W42" s="43">
        <f ca="1">MIN(-IF(OR(W6=1,W9=1),MIN(W16-10000,1000000-10000)*Input!$D$55,0),0)</f>
        <v>-30825.688073394496</v>
      </c>
      <c r="X42" s="43">
        <f ca="1">MIN(-IF(OR(X6=1,X9=1),MIN(X16-10000,1000000-10000)*Input!$D$55,0),0)</f>
        <v>0</v>
      </c>
      <c r="Y42" s="43">
        <f ca="1">MIN(-IF(OR(Y6=1,Y9=1),MIN(Y16-10000,1000000-10000)*Input!$D$55,0),0)</f>
        <v>-30825.688073394496</v>
      </c>
      <c r="Z42" s="43">
        <f ca="1">MIN(-IF(OR(Z6=1,Z9=1),MIN(Z16-10000,1000000-10000)*Input!$D$55,0),0)</f>
        <v>0</v>
      </c>
      <c r="AA42" s="43">
        <f ca="1">MIN(-IF(OR(AA6=1,AA9=1),MIN(AA16-10000,1000000-10000)*Input!$D$55,0),0)</f>
        <v>-30825.688073394496</v>
      </c>
      <c r="AB42" s="43">
        <f ca="1">MIN(-IF(OR(AB6=1,AB9=1),MIN(AB16-10000,1000000-10000)*Input!$D$55,0),0)</f>
        <v>0</v>
      </c>
      <c r="AC42" s="43">
        <f ca="1">MIN(-IF(OR(AC6=1,AC9=1),MIN(AC16-10000,1000000-10000)*Input!$D$55,0),0)</f>
        <v>-30825.688073394496</v>
      </c>
    </row>
    <row r="43" spans="2:29" x14ac:dyDescent="0.2">
      <c r="B43" s="41" t="str">
        <f>+Input!C56</f>
        <v>VCU issuance levy 1,000,0001-2,000,000</v>
      </c>
      <c r="C43" s="41" t="s">
        <v>117</v>
      </c>
      <c r="D43" s="43">
        <f t="shared" ca="1" si="31"/>
        <v>0</v>
      </c>
      <c r="E43" s="42">
        <f ca="1">MIN(-IF(OR(E6=1,E9=1),MIN(E16-1000000,2000000-1000000)*Input!$D$56,0),0)</f>
        <v>0</v>
      </c>
      <c r="F43" s="43">
        <f ca="1">MIN(-IF(OR(F6=1,F9=1),MIN(F16-1000000,2000000-1000000)*Input!$D$56,0),0)</f>
        <v>0</v>
      </c>
      <c r="G43" s="43">
        <f ca="1">MIN(-IF(OR(G6=1,G9=1),MIN(G16-1000000,2000000-1000000)*Input!$D$56,0),0)</f>
        <v>0</v>
      </c>
      <c r="H43" s="43">
        <f ca="1">MIN(-IF(OR(H6=1,H9=1),MIN(H16-1000000,2000000-1000000)*Input!$D$56,0),0)</f>
        <v>0</v>
      </c>
      <c r="I43" s="43">
        <f ca="1">MIN(-IF(OR(I6=1,I9=1),MIN(I16-1000000,2000000-1000000)*Input!$D$56,0),0)</f>
        <v>0</v>
      </c>
      <c r="J43" s="43">
        <f ca="1">MIN(-IF(OR(J6=1,J9=1),MIN(J16-1000000,2000000-1000000)*Input!$D$56,0),0)</f>
        <v>0</v>
      </c>
      <c r="K43" s="43">
        <f ca="1">MIN(-IF(OR(K6=1,K9=1),MIN(K16-1000000,2000000-1000000)*Input!$D$56,0),0)</f>
        <v>0</v>
      </c>
      <c r="L43" s="43">
        <f ca="1">MIN(-IF(OR(L6=1,L9=1),MIN(L16-1000000,2000000-1000000)*Input!$D$56,0),0)</f>
        <v>0</v>
      </c>
      <c r="M43" s="43">
        <f ca="1">MIN(-IF(OR(M6=1,M9=1),MIN(M16-1000000,2000000-1000000)*Input!$D$56,0),0)</f>
        <v>0</v>
      </c>
      <c r="N43" s="43">
        <f ca="1">MIN(-IF(OR(N6=1,N9=1),MIN(N16-1000000,2000000-1000000)*Input!$D$56,0),0)</f>
        <v>0</v>
      </c>
      <c r="O43" s="43">
        <f ca="1">MIN(-IF(OR(O6=1,O9=1),MIN(O16-1000000,2000000-1000000)*Input!$D$56,0),0)</f>
        <v>0</v>
      </c>
      <c r="P43" s="43">
        <f ca="1">MIN(-IF(OR(P6=1,P9=1),MIN(P16-1000000,2000000-1000000)*Input!$D$56,0),0)</f>
        <v>0</v>
      </c>
      <c r="Q43" s="43">
        <f ca="1">MIN(-IF(OR(Q6=1,Q9=1),MIN(Q16-1000000,2000000-1000000)*Input!$D$56,0),0)</f>
        <v>0</v>
      </c>
      <c r="R43" s="43">
        <f ca="1">MIN(-IF(OR(R6=1,R9=1),MIN(R16-1000000,2000000-1000000)*Input!$D$56,0),0)</f>
        <v>0</v>
      </c>
      <c r="S43" s="43">
        <f ca="1">MIN(-IF(OR(S6=1,S9=1),MIN(S16-1000000,2000000-1000000)*Input!$D$56,0),0)</f>
        <v>0</v>
      </c>
      <c r="T43" s="43">
        <f ca="1">MIN(-IF(OR(T6=1,T9=1),MIN(T16-1000000,2000000-1000000)*Input!$D$56,0),0)</f>
        <v>0</v>
      </c>
      <c r="U43" s="43">
        <f ca="1">MIN(-IF(OR(U6=1,U9=1),MIN(U16-1000000,2000000-1000000)*Input!$D$56,0),0)</f>
        <v>0</v>
      </c>
      <c r="V43" s="43">
        <f ca="1">MIN(-IF(OR(V6=1,V9=1),MIN(V16-1000000,2000000-1000000)*Input!$D$56,0),0)</f>
        <v>0</v>
      </c>
      <c r="W43" s="43">
        <f ca="1">MIN(-IF(OR(W6=1,W9=1),MIN(W16-1000000,2000000-1000000)*Input!$D$56,0),0)</f>
        <v>0</v>
      </c>
      <c r="X43" s="43">
        <f ca="1">MIN(-IF(OR(X6=1,X9=1),MIN(X16-1000000,2000000-1000000)*Input!$D$56,0),0)</f>
        <v>0</v>
      </c>
      <c r="Y43" s="43">
        <f ca="1">MIN(-IF(OR(Y6=1,Y9=1),MIN(Y16-1000000,2000000-1000000)*Input!$D$56,0),0)</f>
        <v>0</v>
      </c>
      <c r="Z43" s="43">
        <f ca="1">MIN(-IF(OR(Z6=1,Z9=1),MIN(Z16-1000000,2000000-1000000)*Input!$D$56,0),0)</f>
        <v>0</v>
      </c>
      <c r="AA43" s="43">
        <f ca="1">MIN(-IF(OR(AA6=1,AA9=1),MIN(AA16-1000000,2000000-1000000)*Input!$D$56,0),0)</f>
        <v>0</v>
      </c>
      <c r="AB43" s="43">
        <f ca="1">MIN(-IF(OR(AB6=1,AB9=1),MIN(AB16-1000000,2000000-1000000)*Input!$D$56,0),0)</f>
        <v>0</v>
      </c>
      <c r="AC43" s="43">
        <f ca="1">MIN(-IF(OR(AC6=1,AC9=1),MIN(AC16-1000000,2000000-1000000)*Input!$D$56,0),0)</f>
        <v>0</v>
      </c>
    </row>
    <row r="44" spans="2:29" x14ac:dyDescent="0.2">
      <c r="B44" s="41" t="str">
        <f>+Input!C57</f>
        <v>VCU issuance levy 2,000,0001-4,000,000</v>
      </c>
      <c r="C44" s="41" t="s">
        <v>117</v>
      </c>
      <c r="D44" s="43">
        <f t="shared" ca="1" si="31"/>
        <v>0</v>
      </c>
      <c r="E44" s="42">
        <f ca="1">MIN(-IF(OR(E6=1,E9=1),MIN(E16-2000000,4000000-2000000)*Input!$D$57,0),0)</f>
        <v>0</v>
      </c>
      <c r="F44" s="43">
        <f ca="1">MIN(-IF(OR(F6=1,F9=1),MIN(F16-2000000,4000000-2000000)*Input!$D$57,0),0)</f>
        <v>0</v>
      </c>
      <c r="G44" s="43">
        <f ca="1">MIN(-IF(OR(G6=1,G9=1),MIN(G16-2000000,4000000-2000000)*Input!$D$57,0),0)</f>
        <v>0</v>
      </c>
      <c r="H44" s="43">
        <f ca="1">MIN(-IF(OR(H6=1,H9=1),MIN(H16-2000000,4000000-2000000)*Input!$D$57,0),0)</f>
        <v>0</v>
      </c>
      <c r="I44" s="43">
        <f ca="1">MIN(-IF(OR(I6=1,I9=1),MIN(I16-2000000,4000000-2000000)*Input!$D$57,0),0)</f>
        <v>0</v>
      </c>
      <c r="J44" s="43">
        <f ca="1">MIN(-IF(OR(J6=1,J9=1),MIN(J16-2000000,4000000-2000000)*Input!$D$57,0),0)</f>
        <v>0</v>
      </c>
      <c r="K44" s="43">
        <f ca="1">MIN(-IF(OR(K6=1,K9=1),MIN(K16-2000000,4000000-2000000)*Input!$D$57,0),0)</f>
        <v>0</v>
      </c>
      <c r="L44" s="43">
        <f ca="1">MIN(-IF(OR(L6=1,L9=1),MIN(L16-2000000,4000000-2000000)*Input!$D$57,0),0)</f>
        <v>0</v>
      </c>
      <c r="M44" s="43">
        <f ca="1">MIN(-IF(OR(M6=1,M9=1),MIN(M16-2000000,4000000-2000000)*Input!$D$57,0),0)</f>
        <v>0</v>
      </c>
      <c r="N44" s="43">
        <f ca="1">MIN(-IF(OR(N6=1,N9=1),MIN(N16-2000000,4000000-2000000)*Input!$D$57,0),0)</f>
        <v>0</v>
      </c>
      <c r="O44" s="43">
        <f ca="1">MIN(-IF(OR(O6=1,O9=1),MIN(O16-2000000,4000000-2000000)*Input!$D$57,0),0)</f>
        <v>0</v>
      </c>
      <c r="P44" s="43">
        <f ca="1">MIN(-IF(OR(P6=1,P9=1),MIN(P16-2000000,4000000-2000000)*Input!$D$57,0),0)</f>
        <v>0</v>
      </c>
      <c r="Q44" s="43">
        <f ca="1">MIN(-IF(OR(Q6=1,Q9=1),MIN(Q16-2000000,4000000-2000000)*Input!$D$57,0),0)</f>
        <v>0</v>
      </c>
      <c r="R44" s="43">
        <f ca="1">MIN(-IF(OR(R6=1,R9=1),MIN(R16-2000000,4000000-2000000)*Input!$D$57,0),0)</f>
        <v>0</v>
      </c>
      <c r="S44" s="43">
        <f ca="1">MIN(-IF(OR(S6=1,S9=1),MIN(S16-2000000,4000000-2000000)*Input!$D$57,0),0)</f>
        <v>0</v>
      </c>
      <c r="T44" s="43">
        <f ca="1">MIN(-IF(OR(T6=1,T9=1),MIN(T16-2000000,4000000-2000000)*Input!$D$57,0),0)</f>
        <v>0</v>
      </c>
      <c r="U44" s="43">
        <f ca="1">MIN(-IF(OR(U6=1,U9=1),MIN(U16-2000000,4000000-2000000)*Input!$D$57,0),0)</f>
        <v>0</v>
      </c>
      <c r="V44" s="43">
        <f ca="1">MIN(-IF(OR(V6=1,V9=1),MIN(V16-2000000,4000000-2000000)*Input!$D$57,0),0)</f>
        <v>0</v>
      </c>
      <c r="W44" s="43">
        <f ca="1">MIN(-IF(OR(W6=1,W9=1),MIN(W16-2000000,4000000-2000000)*Input!$D$57,0),0)</f>
        <v>0</v>
      </c>
      <c r="X44" s="43">
        <f ca="1">MIN(-IF(OR(X6=1,X9=1),MIN(X16-2000000,4000000-2000000)*Input!$D$57,0),0)</f>
        <v>0</v>
      </c>
      <c r="Y44" s="43">
        <f ca="1">MIN(-IF(OR(Y6=1,Y9=1),MIN(Y16-2000000,4000000-2000000)*Input!$D$57,0),0)</f>
        <v>0</v>
      </c>
      <c r="Z44" s="43">
        <f ca="1">MIN(-IF(OR(Z6=1,Z9=1),MIN(Z16-2000000,4000000-2000000)*Input!$D$57,0),0)</f>
        <v>0</v>
      </c>
      <c r="AA44" s="43">
        <f ca="1">MIN(-IF(OR(AA6=1,AA9=1),MIN(AA16-2000000,4000000-2000000)*Input!$D$57,0),0)</f>
        <v>0</v>
      </c>
      <c r="AB44" s="43">
        <f ca="1">MIN(-IF(OR(AB6=1,AB9=1),MIN(AB16-2000000,4000000-2000000)*Input!$D$57,0),0)</f>
        <v>0</v>
      </c>
      <c r="AC44" s="43">
        <f ca="1">MIN(-IF(OR(AC6=1,AC9=1),MIN(AC16-2000000,4000000-2000000)*Input!$D$57,0),0)</f>
        <v>0</v>
      </c>
    </row>
    <row r="45" spans="2:29" x14ac:dyDescent="0.2">
      <c r="B45" s="41" t="str">
        <f>+Input!C58</f>
        <v>VCU issuance levy 4,000,0001-6,000,000</v>
      </c>
      <c r="C45" s="41" t="s">
        <v>117</v>
      </c>
      <c r="D45" s="43">
        <f t="shared" ca="1" si="31"/>
        <v>0</v>
      </c>
      <c r="E45" s="42">
        <f ca="1">MIN(-IF(OR(E6=1,E9=1),MIN(E16-4000000,6000000-4000000)*Input!$D$58,0),0)</f>
        <v>0</v>
      </c>
      <c r="F45" s="43">
        <f ca="1">MIN(-IF(OR(F6=1,F9=1),MIN(F16-4000000,6000000-4000000)*Input!$D$58,0),0)</f>
        <v>0</v>
      </c>
      <c r="G45" s="43">
        <f ca="1">MIN(-IF(OR(G6=1,G9=1),MIN(G16-4000000,6000000-4000000)*Input!$D$58,0),0)</f>
        <v>0</v>
      </c>
      <c r="H45" s="43">
        <f ca="1">MIN(-IF(OR(H6=1,H9=1),MIN(H16-4000000,6000000-4000000)*Input!$D$58,0),0)</f>
        <v>0</v>
      </c>
      <c r="I45" s="43">
        <f ca="1">MIN(-IF(OR(I6=1,I9=1),MIN(I16-4000000,6000000-4000000)*Input!$D$58,0),0)</f>
        <v>0</v>
      </c>
      <c r="J45" s="43">
        <f ca="1">MIN(-IF(OR(J6=1,J9=1),MIN(J16-4000000,6000000-4000000)*Input!$D$58,0),0)</f>
        <v>0</v>
      </c>
      <c r="K45" s="43">
        <f ca="1">MIN(-IF(OR(K6=1,K9=1),MIN(K16-4000000,6000000-4000000)*Input!$D$58,0),0)</f>
        <v>0</v>
      </c>
      <c r="L45" s="43">
        <f ca="1">MIN(-IF(OR(L6=1,L9=1),MIN(L16-4000000,6000000-4000000)*Input!$D$58,0),0)</f>
        <v>0</v>
      </c>
      <c r="M45" s="43">
        <f ca="1">MIN(-IF(OR(M6=1,M9=1),MIN(M16-4000000,6000000-4000000)*Input!$D$58,0),0)</f>
        <v>0</v>
      </c>
      <c r="N45" s="43">
        <f ca="1">MIN(-IF(OR(N6=1,N9=1),MIN(N16-4000000,6000000-4000000)*Input!$D$58,0),0)</f>
        <v>0</v>
      </c>
      <c r="O45" s="43">
        <f ca="1">MIN(-IF(OR(O6=1,O9=1),MIN(O16-4000000,6000000-4000000)*Input!$D$58,0),0)</f>
        <v>0</v>
      </c>
      <c r="P45" s="43">
        <f ca="1">MIN(-IF(OR(P6=1,P9=1),MIN(P16-4000000,6000000-4000000)*Input!$D$58,0),0)</f>
        <v>0</v>
      </c>
      <c r="Q45" s="43">
        <f ca="1">MIN(-IF(OR(Q6=1,Q9=1),MIN(Q16-4000000,6000000-4000000)*Input!$D$58,0),0)</f>
        <v>0</v>
      </c>
      <c r="R45" s="43">
        <f ca="1">MIN(-IF(OR(R6=1,R9=1),MIN(R16-4000000,6000000-4000000)*Input!$D$58,0),0)</f>
        <v>0</v>
      </c>
      <c r="S45" s="43">
        <f ca="1">MIN(-IF(OR(S6=1,S9=1),MIN(S16-4000000,6000000-4000000)*Input!$D$58,0),0)</f>
        <v>0</v>
      </c>
      <c r="T45" s="43">
        <f ca="1">MIN(-IF(OR(T6=1,T9=1),MIN(T16-4000000,6000000-4000000)*Input!$D$58,0),0)</f>
        <v>0</v>
      </c>
      <c r="U45" s="43">
        <f ca="1">MIN(-IF(OR(U6=1,U9=1),MIN(U16-4000000,6000000-4000000)*Input!$D$58,0),0)</f>
        <v>0</v>
      </c>
      <c r="V45" s="43">
        <f ca="1">MIN(-IF(OR(V6=1,V9=1),MIN(V16-4000000,6000000-4000000)*Input!$D$58,0),0)</f>
        <v>0</v>
      </c>
      <c r="W45" s="43">
        <f ca="1">MIN(-IF(OR(W6=1,W9=1),MIN(W16-4000000,6000000-4000000)*Input!$D$58,0),0)</f>
        <v>0</v>
      </c>
      <c r="X45" s="43">
        <f ca="1">MIN(-IF(OR(X6=1,X9=1),MIN(X16-4000000,6000000-4000000)*Input!$D$58,0),0)</f>
        <v>0</v>
      </c>
      <c r="Y45" s="43">
        <f ca="1">MIN(-IF(OR(Y6=1,Y9=1),MIN(Y16-4000000,6000000-4000000)*Input!$D$58,0),0)</f>
        <v>0</v>
      </c>
      <c r="Z45" s="43">
        <f ca="1">MIN(-IF(OR(Z6=1,Z9=1),MIN(Z16-4000000,6000000-4000000)*Input!$D$58,0),0)</f>
        <v>0</v>
      </c>
      <c r="AA45" s="43">
        <f ca="1">MIN(-IF(OR(AA6=1,AA9=1),MIN(AA16-4000000,6000000-4000000)*Input!$D$58,0),0)</f>
        <v>0</v>
      </c>
      <c r="AB45" s="43">
        <f ca="1">MIN(-IF(OR(AB6=1,AB9=1),MIN(AB16-4000000,6000000-4000000)*Input!$D$58,0),0)</f>
        <v>0</v>
      </c>
      <c r="AC45" s="43">
        <f ca="1">MIN(-IF(OR(AC6=1,AC9=1),MIN(AC16-4000000,6000000-4000000)*Input!$D$58,0),0)</f>
        <v>0</v>
      </c>
    </row>
    <row r="46" spans="2:29" x14ac:dyDescent="0.2">
      <c r="B46" s="41" t="str">
        <f>+Input!C59</f>
        <v>VCU issuance levy 6,000,0001-8,000,000</v>
      </c>
      <c r="C46" s="41" t="s">
        <v>117</v>
      </c>
      <c r="D46" s="43">
        <f t="shared" ca="1" si="31"/>
        <v>0</v>
      </c>
      <c r="E46" s="42">
        <f ca="1">MIN(-IF(OR(E6=1,E9=1),MIN(E16-6000000,8000000-6000000)*Input!$D$59,0),0)</f>
        <v>0</v>
      </c>
      <c r="F46" s="43">
        <f ca="1">MIN(-IF(OR(F6=1,F9=1),MIN(F16-6000000,8000000-6000000)*Input!$D$59,0),0)</f>
        <v>0</v>
      </c>
      <c r="G46" s="43">
        <f ca="1">MIN(-IF(OR(G6=1,G9=1),MIN(G16-6000000,8000000-6000000)*Input!$D$59,0),0)</f>
        <v>0</v>
      </c>
      <c r="H46" s="43">
        <f ca="1">MIN(-IF(OR(H6=1,H9=1),MIN(H16-6000000,8000000-6000000)*Input!$D$59,0),0)</f>
        <v>0</v>
      </c>
      <c r="I46" s="43">
        <f ca="1">MIN(-IF(OR(I6=1,I9=1),MIN(I16-6000000,8000000-6000000)*Input!$D$59,0),0)</f>
        <v>0</v>
      </c>
      <c r="J46" s="43">
        <f ca="1">MIN(-IF(OR(J6=1,J9=1),MIN(J16-6000000,8000000-6000000)*Input!$D$59,0),0)</f>
        <v>0</v>
      </c>
      <c r="K46" s="43">
        <f ca="1">MIN(-IF(OR(K6=1,K9=1),MIN(K16-6000000,8000000-6000000)*Input!$D$59,0),0)</f>
        <v>0</v>
      </c>
      <c r="L46" s="43">
        <f ca="1">MIN(-IF(OR(L6=1,L9=1),MIN(L16-6000000,8000000-6000000)*Input!$D$59,0),0)</f>
        <v>0</v>
      </c>
      <c r="M46" s="43">
        <f ca="1">MIN(-IF(OR(M6=1,M9=1),MIN(M16-6000000,8000000-6000000)*Input!$D$59,0),0)</f>
        <v>0</v>
      </c>
      <c r="N46" s="43">
        <f ca="1">MIN(-IF(OR(N6=1,N9=1),MIN(N16-6000000,8000000-6000000)*Input!$D$59,0),0)</f>
        <v>0</v>
      </c>
      <c r="O46" s="43">
        <f ca="1">MIN(-IF(OR(O6=1,O9=1),MIN(O16-6000000,8000000-6000000)*Input!$D$59,0),0)</f>
        <v>0</v>
      </c>
      <c r="P46" s="43">
        <f ca="1">MIN(-IF(OR(P6=1,P9=1),MIN(P16-6000000,8000000-6000000)*Input!$D$59,0),0)</f>
        <v>0</v>
      </c>
      <c r="Q46" s="43">
        <f ca="1">MIN(-IF(OR(Q6=1,Q9=1),MIN(Q16-6000000,8000000-6000000)*Input!$D$59,0),0)</f>
        <v>0</v>
      </c>
      <c r="R46" s="43">
        <f ca="1">MIN(-IF(OR(R6=1,R9=1),MIN(R16-6000000,8000000-6000000)*Input!$D$59,0),0)</f>
        <v>0</v>
      </c>
      <c r="S46" s="43">
        <f ca="1">MIN(-IF(OR(S6=1,S9=1),MIN(S16-6000000,8000000-6000000)*Input!$D$59,0),0)</f>
        <v>0</v>
      </c>
      <c r="T46" s="43">
        <f ca="1">MIN(-IF(OR(T6=1,T9=1),MIN(T16-6000000,8000000-6000000)*Input!$D$59,0),0)</f>
        <v>0</v>
      </c>
      <c r="U46" s="43">
        <f ca="1">MIN(-IF(OR(U6=1,U9=1),MIN(U16-6000000,8000000-6000000)*Input!$D$59,0),0)</f>
        <v>0</v>
      </c>
      <c r="V46" s="43">
        <f ca="1">MIN(-IF(OR(V6=1,V9=1),MIN(V16-6000000,8000000-6000000)*Input!$D$59,0),0)</f>
        <v>0</v>
      </c>
      <c r="W46" s="43">
        <f ca="1">MIN(-IF(OR(W6=1,W9=1),MIN(W16-6000000,8000000-6000000)*Input!$D$59,0),0)</f>
        <v>0</v>
      </c>
      <c r="X46" s="43">
        <f ca="1">MIN(-IF(OR(X6=1,X9=1),MIN(X16-6000000,8000000-6000000)*Input!$D$59,0),0)</f>
        <v>0</v>
      </c>
      <c r="Y46" s="43">
        <f ca="1">MIN(-IF(OR(Y6=1,Y9=1),MIN(Y16-6000000,8000000-6000000)*Input!$D$59,0),0)</f>
        <v>0</v>
      </c>
      <c r="Z46" s="43">
        <f ca="1">MIN(-IF(OR(Z6=1,Z9=1),MIN(Z16-6000000,8000000-6000000)*Input!$D$59,0),0)</f>
        <v>0</v>
      </c>
      <c r="AA46" s="43">
        <f ca="1">MIN(-IF(OR(AA6=1,AA9=1),MIN(AA16-6000000,8000000-6000000)*Input!$D$59,0),0)</f>
        <v>0</v>
      </c>
      <c r="AB46" s="43">
        <f ca="1">MIN(-IF(OR(AB6=1,AB9=1),MIN(AB16-6000000,8000000-6000000)*Input!$D$59,0),0)</f>
        <v>0</v>
      </c>
      <c r="AC46" s="43">
        <f ca="1">MIN(-IF(OR(AC6=1,AC9=1),MIN(AC16-6000000,8000000-6000000)*Input!$D$59,0),0)</f>
        <v>0</v>
      </c>
    </row>
    <row r="47" spans="2:29" x14ac:dyDescent="0.2">
      <c r="B47" s="41" t="str">
        <f>+Input!C60</f>
        <v>VCU issuance levy 8,000,0001-10,000,000</v>
      </c>
      <c r="C47" s="41" t="s">
        <v>117</v>
      </c>
      <c r="D47" s="43">
        <f t="shared" ca="1" si="31"/>
        <v>0</v>
      </c>
      <c r="E47" s="42">
        <f ca="1">MIN(-IF(OR(E6=1,E9=1),MIN(E16-8000000,10000000-8000000)*Input!$D$60,0),0)</f>
        <v>0</v>
      </c>
      <c r="F47" s="43">
        <f ca="1">MIN(-IF(OR(F6=1,F9=1),MIN(F16-8000000,10000000-8000000)*Input!$D$60,0),0)</f>
        <v>0</v>
      </c>
      <c r="G47" s="43">
        <f ca="1">MIN(-IF(OR(G6=1,G9=1),MIN(G16-8000000,10000000-8000000)*Input!$D$60,0),0)</f>
        <v>0</v>
      </c>
      <c r="H47" s="43">
        <f ca="1">MIN(-IF(OR(H6=1,H9=1),MIN(H16-8000000,10000000-8000000)*Input!$D$60,0),0)</f>
        <v>0</v>
      </c>
      <c r="I47" s="43">
        <f ca="1">MIN(-IF(OR(I6=1,I9=1),MIN(I16-8000000,10000000-8000000)*Input!$D$60,0),0)</f>
        <v>0</v>
      </c>
      <c r="J47" s="43">
        <f ca="1">MIN(-IF(OR(J6=1,J9=1),MIN(J16-8000000,10000000-8000000)*Input!$D$60,0),0)</f>
        <v>0</v>
      </c>
      <c r="K47" s="43">
        <f ca="1">MIN(-IF(OR(K6=1,K9=1),MIN(K16-8000000,10000000-8000000)*Input!$D$60,0),0)</f>
        <v>0</v>
      </c>
      <c r="L47" s="43">
        <f ca="1">MIN(-IF(OR(L6=1,L9=1),MIN(L16-8000000,10000000-8000000)*Input!$D$60,0),0)</f>
        <v>0</v>
      </c>
      <c r="M47" s="43">
        <f ca="1">MIN(-IF(OR(M6=1,M9=1),MIN(M16-8000000,10000000-8000000)*Input!$D$60,0),0)</f>
        <v>0</v>
      </c>
      <c r="N47" s="43">
        <f ca="1">MIN(-IF(OR(N6=1,N9=1),MIN(N16-8000000,10000000-8000000)*Input!$D$60,0),0)</f>
        <v>0</v>
      </c>
      <c r="O47" s="43">
        <f ca="1">MIN(-IF(OR(O6=1,O9=1),MIN(O16-8000000,10000000-8000000)*Input!$D$60,0),0)</f>
        <v>0</v>
      </c>
      <c r="P47" s="43">
        <f ca="1">MIN(-IF(OR(P6=1,P9=1),MIN(P16-8000000,10000000-8000000)*Input!$D$60,0),0)</f>
        <v>0</v>
      </c>
      <c r="Q47" s="43">
        <f ca="1">MIN(-IF(OR(Q6=1,Q9=1),MIN(Q16-8000000,10000000-8000000)*Input!$D$60,0),0)</f>
        <v>0</v>
      </c>
      <c r="R47" s="43">
        <f ca="1">MIN(-IF(OR(R6=1,R9=1),MIN(R16-8000000,10000000-8000000)*Input!$D$60,0),0)</f>
        <v>0</v>
      </c>
      <c r="S47" s="43">
        <f ca="1">MIN(-IF(OR(S6=1,S9=1),MIN(S16-8000000,10000000-8000000)*Input!$D$60,0),0)</f>
        <v>0</v>
      </c>
      <c r="T47" s="43">
        <f ca="1">MIN(-IF(OR(T6=1,T9=1),MIN(T16-8000000,10000000-8000000)*Input!$D$60,0),0)</f>
        <v>0</v>
      </c>
      <c r="U47" s="43">
        <f ca="1">MIN(-IF(OR(U6=1,U9=1),MIN(U16-8000000,10000000-8000000)*Input!$D$60,0),0)</f>
        <v>0</v>
      </c>
      <c r="V47" s="43">
        <f ca="1">MIN(-IF(OR(V6=1,V9=1),MIN(V16-8000000,10000000-8000000)*Input!$D$60,0),0)</f>
        <v>0</v>
      </c>
      <c r="W47" s="43">
        <f ca="1">MIN(-IF(OR(W6=1,W9=1),MIN(W16-8000000,10000000-8000000)*Input!$D$60,0),0)</f>
        <v>0</v>
      </c>
      <c r="X47" s="43">
        <f ca="1">MIN(-IF(OR(X6=1,X9=1),MIN(X16-8000000,10000000-8000000)*Input!$D$60,0),0)</f>
        <v>0</v>
      </c>
      <c r="Y47" s="43">
        <f ca="1">MIN(-IF(OR(Y6=1,Y9=1),MIN(Y16-8000000,10000000-8000000)*Input!$D$60,0),0)</f>
        <v>0</v>
      </c>
      <c r="Z47" s="43">
        <f ca="1">MIN(-IF(OR(Z6=1,Z9=1),MIN(Z16-8000000,10000000-8000000)*Input!$D$60,0),0)</f>
        <v>0</v>
      </c>
      <c r="AA47" s="43">
        <f ca="1">MIN(-IF(OR(AA6=1,AA9=1),MIN(AA16-8000000,10000000-8000000)*Input!$D$60,0),0)</f>
        <v>0</v>
      </c>
      <c r="AB47" s="43">
        <f ca="1">MIN(-IF(OR(AB6=1,AB9=1),MIN(AB16-8000000,10000000-8000000)*Input!$D$60,0),0)</f>
        <v>0</v>
      </c>
      <c r="AC47" s="43">
        <f ca="1">MIN(-IF(OR(AC6=1,AC9=1),MIN(AC16-8000000,10000000-8000000)*Input!$D$60,0),0)</f>
        <v>0</v>
      </c>
    </row>
    <row r="48" spans="2:29" x14ac:dyDescent="0.2">
      <c r="B48" s="41" t="str">
        <f>+Input!C61</f>
        <v>VCU issuance levy &gt;10,000,000</v>
      </c>
      <c r="C48" s="41" t="s">
        <v>117</v>
      </c>
      <c r="D48" s="43">
        <f t="shared" ca="1" si="31"/>
        <v>0</v>
      </c>
      <c r="E48" s="42">
        <f ca="1">MIN(-IF(OR(E6=1,E9=1),(E16-10000000)*Input!$D$61,0),0)</f>
        <v>0</v>
      </c>
      <c r="F48" s="43">
        <f ca="1">MIN(-IF(OR(F6=1,F9=1),(F16-10000000)*Input!$D$61,0),0)</f>
        <v>0</v>
      </c>
      <c r="G48" s="43">
        <f ca="1">MIN(-IF(OR(G6=1,G9=1),(G16-10000000)*Input!$D$61,0),0)</f>
        <v>0</v>
      </c>
      <c r="H48" s="43">
        <f ca="1">MIN(-IF(OR(H6=1,H9=1),(H16-10000000)*Input!$D$61,0),0)</f>
        <v>0</v>
      </c>
      <c r="I48" s="43">
        <f ca="1">MIN(-IF(OR(I6=1,I9=1),(I16-10000000)*Input!$D$61,0),0)</f>
        <v>0</v>
      </c>
      <c r="J48" s="43">
        <f ca="1">MIN(-IF(OR(J6=1,J9=1),(J16-10000000)*Input!$D$61,0),0)</f>
        <v>0</v>
      </c>
      <c r="K48" s="43">
        <f ca="1">MIN(-IF(OR(K6=1,K9=1),(K16-10000000)*Input!$D$61,0),0)</f>
        <v>0</v>
      </c>
      <c r="L48" s="43">
        <f ca="1">MIN(-IF(OR(L6=1,L9=1),(L16-10000000)*Input!$D$61,0),0)</f>
        <v>0</v>
      </c>
      <c r="M48" s="43">
        <f ca="1">MIN(-IF(OR(M6=1,M9=1),(M16-10000000)*Input!$D$61,0),0)</f>
        <v>0</v>
      </c>
      <c r="N48" s="43">
        <f ca="1">MIN(-IF(OR(N6=1,N9=1),(N16-10000000)*Input!$D$61,0),0)</f>
        <v>0</v>
      </c>
      <c r="O48" s="43">
        <f ca="1">MIN(-IF(OR(O6=1,O9=1),(O16-10000000)*Input!$D$61,0),0)</f>
        <v>0</v>
      </c>
      <c r="P48" s="43">
        <f ca="1">MIN(-IF(OR(P6=1,P9=1),(P16-10000000)*Input!$D$61,0),0)</f>
        <v>0</v>
      </c>
      <c r="Q48" s="43">
        <f ca="1">MIN(-IF(OR(Q6=1,Q9=1),(Q16-10000000)*Input!$D$61,0),0)</f>
        <v>0</v>
      </c>
      <c r="R48" s="43">
        <f ca="1">MIN(-IF(OR(R6=1,R9=1),(R16-10000000)*Input!$D$61,0),0)</f>
        <v>0</v>
      </c>
      <c r="S48" s="43">
        <f ca="1">MIN(-IF(OR(S6=1,S9=1),(S16-10000000)*Input!$D$61,0),0)</f>
        <v>0</v>
      </c>
      <c r="T48" s="43">
        <f ca="1">MIN(-IF(OR(T6=1,T9=1),(T16-10000000)*Input!$D$61,0),0)</f>
        <v>0</v>
      </c>
      <c r="U48" s="43">
        <f ca="1">MIN(-IF(OR(U6=1,U9=1),(U16-10000000)*Input!$D$61,0),0)</f>
        <v>0</v>
      </c>
      <c r="V48" s="43">
        <f ca="1">MIN(-IF(OR(V6=1,V9=1),(V16-10000000)*Input!$D$61,0),0)</f>
        <v>0</v>
      </c>
      <c r="W48" s="43">
        <f ca="1">MIN(-IF(OR(W6=1,W9=1),(W16-10000000)*Input!$D$61,0),0)</f>
        <v>0</v>
      </c>
      <c r="X48" s="43">
        <f ca="1">MIN(-IF(OR(X6=1,X9=1),(X16-10000000)*Input!$D$61,0),0)</f>
        <v>0</v>
      </c>
      <c r="Y48" s="43">
        <f ca="1">MIN(-IF(OR(Y6=1,Y9=1),(Y16-10000000)*Input!$D$61,0),0)</f>
        <v>0</v>
      </c>
      <c r="Z48" s="43">
        <f ca="1">MIN(-IF(OR(Z6=1,Z9=1),(Z16-10000000)*Input!$D$61,0),0)</f>
        <v>0</v>
      </c>
      <c r="AA48" s="43">
        <f ca="1">MIN(-IF(OR(AA6=1,AA9=1),(AA16-10000000)*Input!$D$61,0),0)</f>
        <v>0</v>
      </c>
      <c r="AB48" s="43">
        <f ca="1">MIN(-IF(OR(AB6=1,AB9=1),(AB16-10000000)*Input!$D$61,0),0)</f>
        <v>0</v>
      </c>
      <c r="AC48" s="43">
        <f ca="1">MIN(-IF(OR(AC6=1,AC9=1),(AC16-10000000)*Input!$D$61,0),0)</f>
        <v>0</v>
      </c>
    </row>
    <row r="49" spans="1:29" x14ac:dyDescent="0.2">
      <c r="B49" s="25" t="s">
        <v>128</v>
      </c>
      <c r="C49" s="25"/>
      <c r="D49" s="26"/>
      <c r="E49" s="27"/>
      <c r="F49" s="26">
        <f t="shared" ref="F49:G49" ca="1" si="41">-(-SUM(E41:E48)+E40)+E49-F39</f>
        <v>0</v>
      </c>
      <c r="G49" s="26">
        <f t="shared" ca="1" si="41"/>
        <v>0</v>
      </c>
      <c r="H49" s="26">
        <f ca="1">-(-SUM(G41:G48)+G40)+G49-H39</f>
        <v>0</v>
      </c>
      <c r="I49" s="26">
        <f t="shared" ref="I49:AC49" ca="1" si="42">-(-SUM(H41:H48)+H40)+H49+I39</f>
        <v>0</v>
      </c>
      <c r="J49" s="26">
        <f t="shared" ca="1" si="42"/>
        <v>0</v>
      </c>
      <c r="K49" s="26">
        <f t="shared" ca="1" si="42"/>
        <v>-11467.889908256881</v>
      </c>
      <c r="L49" s="26">
        <f t="shared" ca="1" si="42"/>
        <v>1.8189894035458565E-12</v>
      </c>
      <c r="M49" s="26">
        <f t="shared" ca="1" si="42"/>
        <v>1.8189894035458565E-12</v>
      </c>
      <c r="N49" s="26">
        <f t="shared" ca="1" si="42"/>
        <v>1.8189894035458565E-12</v>
      </c>
      <c r="O49" s="26">
        <f t="shared" ca="1" si="42"/>
        <v>1.8189894035458565E-12</v>
      </c>
      <c r="P49" s="26">
        <f t="shared" ca="1" si="42"/>
        <v>1.8189894035458565E-12</v>
      </c>
      <c r="Q49" s="26">
        <f t="shared" ca="1" si="42"/>
        <v>1.8189894035458565E-12</v>
      </c>
      <c r="R49" s="26">
        <f t="shared" ca="1" si="42"/>
        <v>1.8189894035458565E-12</v>
      </c>
      <c r="S49" s="26">
        <f t="shared" ca="1" si="42"/>
        <v>1.8189894035458565E-12</v>
      </c>
      <c r="T49" s="26">
        <f t="shared" ca="1" si="42"/>
        <v>1.8189894035458565E-12</v>
      </c>
      <c r="U49" s="26">
        <f t="shared" ca="1" si="42"/>
        <v>1.8189894035458565E-12</v>
      </c>
      <c r="V49" s="26">
        <f t="shared" ca="1" si="42"/>
        <v>1.8189894035458565E-12</v>
      </c>
      <c r="W49" s="26">
        <f t="shared" ca="1" si="42"/>
        <v>1.8189894035458565E-12</v>
      </c>
      <c r="X49" s="26">
        <f t="shared" ca="1" si="42"/>
        <v>1.8189894035458565E-12</v>
      </c>
      <c r="Y49" s="26">
        <f t="shared" ca="1" si="42"/>
        <v>1.8189894035458565E-12</v>
      </c>
      <c r="Z49" s="26">
        <f t="shared" ca="1" si="42"/>
        <v>1.8189894035458565E-12</v>
      </c>
      <c r="AA49" s="26">
        <f t="shared" ca="1" si="42"/>
        <v>1.8189894035458565E-12</v>
      </c>
      <c r="AB49" s="26">
        <f t="shared" ca="1" si="42"/>
        <v>1.8189894035458565E-12</v>
      </c>
      <c r="AC49" s="26">
        <f t="shared" ca="1" si="42"/>
        <v>1.8189894035458565E-12</v>
      </c>
    </row>
    <row r="50" spans="1:29" x14ac:dyDescent="0.2">
      <c r="B50" s="37" t="s">
        <v>129</v>
      </c>
      <c r="C50" s="37"/>
      <c r="D50" s="40">
        <f t="shared" ca="1" si="31"/>
        <v>0</v>
      </c>
      <c r="E50" s="39">
        <f ca="1">+SUM(E51:E53)</f>
        <v>0</v>
      </c>
      <c r="F50" s="40">
        <f t="shared" ref="F50:AA50" ca="1" si="43">+SUM(F51:F53)</f>
        <v>0</v>
      </c>
      <c r="G50" s="40">
        <f t="shared" ca="1" si="43"/>
        <v>0</v>
      </c>
      <c r="H50" s="40">
        <f t="shared" ca="1" si="43"/>
        <v>0</v>
      </c>
      <c r="I50" s="40">
        <f t="shared" ca="1" si="43"/>
        <v>0</v>
      </c>
      <c r="J50" s="40">
        <f t="shared" ca="1" si="43"/>
        <v>0</v>
      </c>
      <c r="K50" s="40">
        <f t="shared" ca="1" si="43"/>
        <v>0</v>
      </c>
      <c r="L50" s="40">
        <f t="shared" ca="1" si="43"/>
        <v>0</v>
      </c>
      <c r="M50" s="40">
        <f t="shared" ca="1" si="43"/>
        <v>0</v>
      </c>
      <c r="N50" s="40">
        <f t="shared" ca="1" si="43"/>
        <v>0</v>
      </c>
      <c r="O50" s="40">
        <f t="shared" ca="1" si="43"/>
        <v>0</v>
      </c>
      <c r="P50" s="40">
        <f t="shared" ca="1" si="43"/>
        <v>0</v>
      </c>
      <c r="Q50" s="40">
        <f t="shared" ca="1" si="43"/>
        <v>0</v>
      </c>
      <c r="R50" s="40">
        <f t="shared" ca="1" si="43"/>
        <v>0</v>
      </c>
      <c r="S50" s="40">
        <f t="shared" ca="1" si="43"/>
        <v>0</v>
      </c>
      <c r="T50" s="40">
        <f t="shared" ca="1" si="43"/>
        <v>0</v>
      </c>
      <c r="U50" s="40">
        <f t="shared" ca="1" si="43"/>
        <v>0</v>
      </c>
      <c r="V50" s="40">
        <f t="shared" ca="1" si="43"/>
        <v>0</v>
      </c>
      <c r="W50" s="40">
        <f t="shared" ca="1" si="43"/>
        <v>0</v>
      </c>
      <c r="X50" s="40">
        <f t="shared" ca="1" si="43"/>
        <v>0</v>
      </c>
      <c r="Y50" s="40">
        <f t="shared" ca="1" si="43"/>
        <v>0</v>
      </c>
      <c r="Z50" s="40">
        <f t="shared" ca="1" si="43"/>
        <v>0</v>
      </c>
      <c r="AA50" s="40">
        <f t="shared" ca="1" si="43"/>
        <v>0</v>
      </c>
      <c r="AB50" s="40">
        <f t="shared" ref="AB50:AC50" ca="1" si="44">+SUM(AB51:AB53)</f>
        <v>0</v>
      </c>
      <c r="AC50" s="40">
        <f t="shared" ca="1" si="44"/>
        <v>0</v>
      </c>
    </row>
    <row r="51" spans="1:29" x14ac:dyDescent="0.2">
      <c r="B51" s="25" t="s">
        <v>86</v>
      </c>
      <c r="C51" s="25" t="s">
        <v>117</v>
      </c>
      <c r="D51" s="26">
        <f t="shared" si="31"/>
        <v>0</v>
      </c>
      <c r="E51" s="27">
        <f>-IF(E7=1,Input!$D$64,0)*(Input!$D$7="Yes")</f>
        <v>0</v>
      </c>
      <c r="F51" s="26">
        <f>-IF(F7=1,Input!$D$64,0)*(Input!$D$7="Yes")</f>
        <v>0</v>
      </c>
      <c r="G51" s="26">
        <f>-IF(G7=1,Input!$D$64,0)*(Input!$D$7="Yes")</f>
        <v>0</v>
      </c>
      <c r="H51" s="26">
        <f>-IF(H7=1,Input!$D$64,0)*(Input!$D$7="Yes")</f>
        <v>0</v>
      </c>
      <c r="I51" s="26">
        <f>-IF(I7=1,Input!$D$64,0)*(Input!$D$7="Yes")</f>
        <v>0</v>
      </c>
      <c r="J51" s="26">
        <f>-IF(J7=1,Input!$D$64,0)*(Input!$D$7="Yes")</f>
        <v>0</v>
      </c>
      <c r="K51" s="26">
        <f>-IF(K7=1,Input!$D$64,0)*(Input!$D$7="Yes")</f>
        <v>0</v>
      </c>
      <c r="L51" s="26">
        <f>-IF(L7=1,Input!$D$64,0)*(Input!$D$7="Yes")</f>
        <v>0</v>
      </c>
      <c r="M51" s="26">
        <f>-IF(M7=1,Input!$D$64,0)*(Input!$D$7="Yes")</f>
        <v>0</v>
      </c>
      <c r="N51" s="26">
        <f>-IF(N7=1,Input!$D$64,0)*(Input!$D$7="Yes")</f>
        <v>0</v>
      </c>
      <c r="O51" s="26">
        <f>-IF(O7=1,Input!$D$64,0)*(Input!$D$7="Yes")</f>
        <v>0</v>
      </c>
      <c r="P51" s="26">
        <f>-IF(P7=1,Input!$D$64,0)*(Input!$D$7="Yes")</f>
        <v>0</v>
      </c>
      <c r="Q51" s="26">
        <f>-IF(Q7=1,Input!$D$64,0)*(Input!$D$7="Yes")</f>
        <v>0</v>
      </c>
      <c r="R51" s="26">
        <f>-IF(R7=1,Input!$D$64,0)*(Input!$D$7="Yes")</f>
        <v>0</v>
      </c>
      <c r="S51" s="26">
        <f>-IF(S7=1,Input!$D$64,0)*(Input!$D$7="Yes")</f>
        <v>0</v>
      </c>
      <c r="T51" s="26">
        <f>-IF(T7=1,Input!$D$64,0)*(Input!$D$7="Yes")</f>
        <v>0</v>
      </c>
      <c r="U51" s="26">
        <f>-IF(U7=1,Input!$D$64,0)*(Input!$D$7="Yes")</f>
        <v>0</v>
      </c>
      <c r="V51" s="26">
        <f>-IF(V7=1,Input!$D$64,0)*(Input!$D$7="Yes")</f>
        <v>0</v>
      </c>
      <c r="W51" s="26">
        <f>-IF(W7=1,Input!$D$64,0)*(Input!$D$7="Yes")</f>
        <v>0</v>
      </c>
      <c r="X51" s="26">
        <f>-IF(X7=1,Input!$D$64,0)*(Input!$D$7="Yes")</f>
        <v>0</v>
      </c>
      <c r="Y51" s="26">
        <f>-IF(Y7=1,Input!$D$64,0)*(Input!$D$7="Yes")</f>
        <v>0</v>
      </c>
      <c r="Z51" s="26">
        <f>-IF(Z7=1,Input!$D$64,0)*(Input!$D$7="Yes")</f>
        <v>0</v>
      </c>
      <c r="AA51" s="26">
        <f>-IF(AA7=1,Input!$D$64,0)*(Input!$D$7="Yes")</f>
        <v>0</v>
      </c>
      <c r="AB51" s="26">
        <f>-IF(AB7=1,Input!$D$64,0)*(Input!$D$7="Yes")</f>
        <v>0</v>
      </c>
      <c r="AC51" s="26">
        <f>-IF(AC7=1,Input!$D$64,0)*(Input!$D$7="Yes")</f>
        <v>0</v>
      </c>
    </row>
    <row r="52" spans="1:29" x14ac:dyDescent="0.2">
      <c r="A52" s="44"/>
      <c r="B52" s="25" t="s">
        <v>88</v>
      </c>
      <c r="C52" s="25" t="s">
        <v>117</v>
      </c>
      <c r="D52" s="26">
        <f t="shared" ca="1" si="31"/>
        <v>0</v>
      </c>
      <c r="E52" s="27">
        <f ca="1">-IF(OR(E6=1,E9=1),Input!$D$65,0)*(Input!$D$7="Yes")</f>
        <v>0</v>
      </c>
      <c r="F52" s="26">
        <f ca="1">-IF(OR(F6=1,F9=1),Input!$D$65,0)*(Input!$D$7="Yes")</f>
        <v>0</v>
      </c>
      <c r="G52" s="26">
        <f ca="1">-IF(OR(G6=1,G9=1),Input!$D$65,0)*(Input!$D$7="Yes")</f>
        <v>0</v>
      </c>
      <c r="H52" s="26">
        <f ca="1">-IF(OR(H6=1,H9=1),Input!$D$65,0)*(Input!$D$7="Yes")</f>
        <v>0</v>
      </c>
      <c r="I52" s="26">
        <f ca="1">-IF(OR(I6=1,I9=1),Input!$D$65,0)*(Input!$D$7="Yes")</f>
        <v>0</v>
      </c>
      <c r="J52" s="26">
        <f ca="1">-IF(OR(J6=1,J9=1),Input!$D$65,0)*(Input!$D$7="Yes")</f>
        <v>0</v>
      </c>
      <c r="K52" s="26">
        <f ca="1">-IF(OR(K6=1,K9=1),Input!$D$65,0)*(Input!$D$7="Yes")</f>
        <v>0</v>
      </c>
      <c r="L52" s="26">
        <f ca="1">-IF(OR(L6=1,L9=1),Input!$D$65,0)*(Input!$D$7="Yes")</f>
        <v>0</v>
      </c>
      <c r="M52" s="26">
        <f ca="1">-IF(OR(M6=1,M9=1),Input!$D$65,0)*(Input!$D$7="Yes")</f>
        <v>0</v>
      </c>
      <c r="N52" s="26">
        <f ca="1">-IF(OR(N6=1,N9=1),Input!$D$65,0)*(Input!$D$7="Yes")</f>
        <v>0</v>
      </c>
      <c r="O52" s="26">
        <f ca="1">-IF(OR(O6=1,O9=1),Input!$D$65,0)*(Input!$D$7="Yes")</f>
        <v>0</v>
      </c>
      <c r="P52" s="26">
        <f ca="1">-IF(OR(P6=1,P9=1),Input!$D$65,0)*(Input!$D$7="Yes")</f>
        <v>0</v>
      </c>
      <c r="Q52" s="26">
        <f ca="1">-IF(OR(Q6=1,Q9=1),Input!$D$65,0)*(Input!$D$7="Yes")</f>
        <v>0</v>
      </c>
      <c r="R52" s="26">
        <f ca="1">-IF(OR(R6=1,R9=1),Input!$D$65,0)*(Input!$D$7="Yes")</f>
        <v>0</v>
      </c>
      <c r="S52" s="26">
        <f ca="1">-IF(OR(S6=1,S9=1),Input!$D$65,0)*(Input!$D$7="Yes")</f>
        <v>0</v>
      </c>
      <c r="T52" s="26">
        <f ca="1">-IF(OR(T6=1,T9=1),Input!$D$65,0)*(Input!$D$7="Yes")</f>
        <v>0</v>
      </c>
      <c r="U52" s="26">
        <f ca="1">-IF(OR(U6=1,U9=1),Input!$D$65,0)*(Input!$D$7="Yes")</f>
        <v>0</v>
      </c>
      <c r="V52" s="26">
        <f ca="1">-IF(OR(V6=1,V9=1),Input!$D$65,0)*(Input!$D$7="Yes")</f>
        <v>0</v>
      </c>
      <c r="W52" s="26">
        <f ca="1">-IF(OR(W6=1,W9=1),Input!$D$65,0)*(Input!$D$7="Yes")</f>
        <v>0</v>
      </c>
      <c r="X52" s="26">
        <f ca="1">-IF(OR(X6=1,X9=1),Input!$D$65,0)*(Input!$D$7="Yes")</f>
        <v>0</v>
      </c>
      <c r="Y52" s="26">
        <f ca="1">-IF(OR(Y6=1,Y9=1),Input!$D$65,0)*(Input!$D$7="Yes")</f>
        <v>0</v>
      </c>
      <c r="Z52" s="26">
        <f ca="1">-IF(OR(Z6=1,Z9=1),Input!$D$65,0)*(Input!$D$7="Yes")</f>
        <v>0</v>
      </c>
      <c r="AA52" s="26">
        <f ca="1">-IF(OR(AA6=1,AA9=1),Input!$D$65,0)*(Input!$D$7="Yes")</f>
        <v>0</v>
      </c>
      <c r="AB52" s="26">
        <f ca="1">-IF(OR(AB6=1,AB9=1),Input!$D$65,0)*(Input!$D$7="Yes")</f>
        <v>0</v>
      </c>
      <c r="AC52" s="26">
        <f ca="1">-IF(OR(AC6=1,AC9=1),Input!$D$65,0)*(Input!$D$7="Yes")</f>
        <v>0</v>
      </c>
    </row>
    <row r="53" spans="1:29" x14ac:dyDescent="0.2">
      <c r="A53" s="44"/>
      <c r="B53" s="25" t="s">
        <v>130</v>
      </c>
      <c r="C53" s="25" t="s">
        <v>117</v>
      </c>
      <c r="D53" s="26"/>
      <c r="E53" s="27">
        <f ca="1">IF(-SUM(E54:E60)&gt;=E61,SUM(E54:E60)+E61,0)</f>
        <v>0</v>
      </c>
      <c r="F53" s="26">
        <f t="shared" ref="F53:K53" ca="1" si="45">IF(-SUM(F54:F60)&gt;=F61,SUM(F54:F60)+F61,0)</f>
        <v>0</v>
      </c>
      <c r="G53" s="26">
        <f t="shared" ca="1" si="45"/>
        <v>0</v>
      </c>
      <c r="H53" s="26">
        <f t="shared" ca="1" si="45"/>
        <v>0</v>
      </c>
      <c r="I53" s="26">
        <f t="shared" ca="1" si="45"/>
        <v>0</v>
      </c>
      <c r="J53" s="26">
        <f t="shared" ca="1" si="45"/>
        <v>0</v>
      </c>
      <c r="K53" s="26">
        <f t="shared" ca="1" si="45"/>
        <v>0</v>
      </c>
      <c r="L53" s="26">
        <f ca="1">IF(-SUM(L54:L60)&gt;=L61,SUM(L54:L60)+L61,0)</f>
        <v>0</v>
      </c>
      <c r="M53" s="26">
        <f t="shared" ref="M53" ca="1" si="46">IF(-SUM(M54:M60)&gt;=M61,SUM(M54:M60)+M61,0)</f>
        <v>0</v>
      </c>
      <c r="N53" s="26">
        <f t="shared" ref="N53:AC53" ca="1" si="47">IF(-SUM(N54:N60)&gt;=N61,SUM(N54:N60)+N61,0)</f>
        <v>0</v>
      </c>
      <c r="O53" s="26">
        <f t="shared" ca="1" si="47"/>
        <v>0</v>
      </c>
      <c r="P53" s="26">
        <f t="shared" ca="1" si="47"/>
        <v>0</v>
      </c>
      <c r="Q53" s="26">
        <f t="shared" ca="1" si="47"/>
        <v>0</v>
      </c>
      <c r="R53" s="26">
        <f t="shared" ca="1" si="47"/>
        <v>0</v>
      </c>
      <c r="S53" s="26">
        <f t="shared" ca="1" si="47"/>
        <v>0</v>
      </c>
      <c r="T53" s="26">
        <f t="shared" ca="1" si="47"/>
        <v>0</v>
      </c>
      <c r="U53" s="26">
        <f t="shared" ca="1" si="47"/>
        <v>0</v>
      </c>
      <c r="V53" s="26">
        <f t="shared" ca="1" si="47"/>
        <v>0</v>
      </c>
      <c r="W53" s="26">
        <f t="shared" ca="1" si="47"/>
        <v>0</v>
      </c>
      <c r="X53" s="26">
        <f t="shared" ca="1" si="47"/>
        <v>0</v>
      </c>
      <c r="Y53" s="26">
        <f t="shared" ca="1" si="47"/>
        <v>0</v>
      </c>
      <c r="Z53" s="26">
        <f t="shared" ca="1" si="47"/>
        <v>0</v>
      </c>
      <c r="AA53" s="26">
        <f t="shared" ca="1" si="47"/>
        <v>0</v>
      </c>
      <c r="AB53" s="26">
        <f t="shared" ca="1" si="47"/>
        <v>0</v>
      </c>
      <c r="AC53" s="26">
        <f t="shared" ca="1" si="47"/>
        <v>0</v>
      </c>
    </row>
    <row r="54" spans="1:29" x14ac:dyDescent="0.2">
      <c r="A54" s="44"/>
      <c r="B54" s="41" t="str">
        <f>+Input!C66</f>
        <v>CCB label fee 1-1,000,000</v>
      </c>
      <c r="C54" s="41" t="s">
        <v>117</v>
      </c>
      <c r="D54" s="43"/>
      <c r="E54" s="42">
        <f ca="1">MIN(-IF(OR(E6=1,E9=1),MIN(E16,1000000)*Input!$D$66,0),0)*(Input!$D$7="Yes")</f>
        <v>0</v>
      </c>
      <c r="F54" s="43">
        <f ca="1">MIN(-IF(OR(F6=1,F9=1),MIN(F16,1000000)*Input!$D$66,0),0)*(Input!$D$7="Yes")</f>
        <v>0</v>
      </c>
      <c r="G54" s="43">
        <f ca="1">MIN(-IF(OR(G6=1,G9=1),MIN(G16,1000000)*Input!$D$66,0),0)*(Input!$D$7="Yes")</f>
        <v>0</v>
      </c>
      <c r="H54" s="43">
        <f ca="1">MIN(-IF(OR(H6=1,H9=1),MIN(H16,1000000)*Input!$D$66,0),0)*(Input!$D$7="Yes")</f>
        <v>0</v>
      </c>
      <c r="I54" s="43">
        <f ca="1">MIN(-IF(OR(I6=1,I9=1),MIN(I16,1000000)*Input!$D$66,0),0)*(Input!$D$7="Yes")</f>
        <v>0</v>
      </c>
      <c r="J54" s="43">
        <f ca="1">MIN(-IF(OR(J6=1,J9=1),MIN(J16,1000000)*Input!$D$66,0),0)*(Input!$D$7="Yes")</f>
        <v>0</v>
      </c>
      <c r="K54" s="43">
        <f ca="1">MIN(-IF(OR(K6=1,K9=1),MIN(K16,1000000)*Input!$D$66,0),0)*(Input!$D$7="Yes")</f>
        <v>0</v>
      </c>
      <c r="L54" s="43">
        <f ca="1">MIN(-IF(OR(L6=1,L9=1),MIN(L16,1000000)*Input!$D$66,0),0)*(Input!$D$7="Yes")</f>
        <v>0</v>
      </c>
      <c r="M54" s="43">
        <f ca="1">MIN(-IF(OR(M6=1,M9=1),MIN(M16,1000000)*Input!$D$66,0),0)*(Input!$D$7="Yes")</f>
        <v>0</v>
      </c>
      <c r="N54" s="43">
        <f ca="1">MIN(-IF(OR(N6=1,N9=1),MIN(N16,1000000)*Input!$D$66,0),0)*(Input!$D$7="Yes")</f>
        <v>0</v>
      </c>
      <c r="O54" s="43">
        <f ca="1">MIN(-IF(OR(O6=1,O9=1),MIN(O16,1000000)*Input!$D$66,0),0)*(Input!$D$7="Yes")</f>
        <v>0</v>
      </c>
      <c r="P54" s="43">
        <f ca="1">MIN(-IF(OR(P6=1,P9=1),MIN(P16,1000000)*Input!$D$66,0),0)*(Input!$D$7="Yes")</f>
        <v>0</v>
      </c>
      <c r="Q54" s="43">
        <f ca="1">MIN(-IF(OR(Q6=1,Q9=1),MIN(Q16,1000000)*Input!$D$66,0),0)*(Input!$D$7="Yes")</f>
        <v>0</v>
      </c>
      <c r="R54" s="43">
        <f ca="1">MIN(-IF(OR(R6=1,R9=1),MIN(R16,1000000)*Input!$D$66,0),0)*(Input!$D$7="Yes")</f>
        <v>0</v>
      </c>
      <c r="S54" s="43">
        <f ca="1">MIN(-IF(OR(S6=1,S9=1),MIN(S16,1000000)*Input!$D$66,0),0)*(Input!$D$7="Yes")</f>
        <v>0</v>
      </c>
      <c r="T54" s="43">
        <f ca="1">MIN(-IF(OR(T6=1,T9=1),MIN(T16,1000000)*Input!$D$66,0),0)*(Input!$D$7="Yes")</f>
        <v>0</v>
      </c>
      <c r="U54" s="43">
        <f ca="1">MIN(-IF(OR(U6=1,U9=1),MIN(U16,1000000)*Input!$D$66,0),0)*(Input!$D$7="Yes")</f>
        <v>0</v>
      </c>
      <c r="V54" s="43">
        <f ca="1">MIN(-IF(OR(V6=1,V9=1),MIN(V16,1000000)*Input!$D$66,0),0)*(Input!$D$7="Yes")</f>
        <v>0</v>
      </c>
      <c r="W54" s="43">
        <f ca="1">MIN(-IF(OR(W6=1,W9=1),MIN(W16,1000000)*Input!$D$66,0),0)*(Input!$D$7="Yes")</f>
        <v>0</v>
      </c>
      <c r="X54" s="43">
        <f ca="1">MIN(-IF(OR(X6=1,X9=1),MIN(X16,1000000)*Input!$D$66,0),0)*(Input!$D$7="Yes")</f>
        <v>0</v>
      </c>
      <c r="Y54" s="43">
        <f ca="1">MIN(-IF(OR(Y6=1,Y9=1),MIN(Y16,1000000)*Input!$D$66,0),0)*(Input!$D$7="Yes")</f>
        <v>0</v>
      </c>
      <c r="Z54" s="43">
        <f ca="1">MIN(-IF(OR(Z6=1,Z9=1),MIN(Z16,1000000)*Input!$D$66,0),0)*(Input!$D$7="Yes")</f>
        <v>0</v>
      </c>
      <c r="AA54" s="43">
        <f ca="1">MIN(-IF(OR(AA6=1,AA9=1),MIN(AA16,1000000)*Input!$D$66,0),0)*(Input!$D$7="Yes")</f>
        <v>0</v>
      </c>
      <c r="AB54" s="43">
        <f ca="1">MIN(-IF(OR(AB6=1,AB9=1),MIN(AB16,1000000)*Input!$D$66,0),0)*(Input!$D$7="Yes")</f>
        <v>0</v>
      </c>
      <c r="AC54" s="43">
        <f ca="1">MIN(-IF(OR(AC6=1,AC9=1),MIN(AC16,1000000)*Input!$D$66,0),0)*(Input!$D$7="Yes")</f>
        <v>0</v>
      </c>
    </row>
    <row r="55" spans="1:29" x14ac:dyDescent="0.2">
      <c r="A55" s="44"/>
      <c r="B55" s="41" t="str">
        <f>+Input!C67</f>
        <v>CCB label fee 1,000,001-2,000,000</v>
      </c>
      <c r="C55" s="41" t="s">
        <v>117</v>
      </c>
      <c r="D55" s="43"/>
      <c r="E55" s="42">
        <f ca="1">MIN(-IF(OR(E6=1,E9=1),MIN(E16-1000000,2000000-1000000)*Input!$D$67,0),0)*(Input!$D$7="Yes")</f>
        <v>0</v>
      </c>
      <c r="F55" s="43">
        <f ca="1">MIN(-IF(OR(F6=1,F9=1),MIN(F16-1000000,2000000-1000000)*Input!$D$67,0),0)*(Input!$D$7="Yes")</f>
        <v>0</v>
      </c>
      <c r="G55" s="43">
        <f ca="1">MIN(-IF(OR(G6=1,G9=1),MIN(G16-1000000,2000000-1000000)*Input!$D$67,0),0)*(Input!$D$7="Yes")</f>
        <v>0</v>
      </c>
      <c r="H55" s="43">
        <f ca="1">MIN(-IF(OR(H6=1,H9=1),MIN(H16-1000000,2000000-1000000)*Input!$D$67,0),0)*(Input!$D$7="Yes")</f>
        <v>0</v>
      </c>
      <c r="I55" s="43">
        <f ca="1">MIN(-IF(OR(I6=1,I9=1),MIN(I16-1000000,2000000-1000000)*Input!$D$67,0),0)*(Input!$D$7="Yes")</f>
        <v>0</v>
      </c>
      <c r="J55" s="43">
        <f ca="1">MIN(-IF(OR(J6=1,J9=1),MIN(J16-1000000,2000000-1000000)*Input!$D$67,0),0)*(Input!$D$7="Yes")</f>
        <v>0</v>
      </c>
      <c r="K55" s="43">
        <f ca="1">MIN(-IF(OR(K6=1,K9=1),MIN(K16-1000000,2000000-1000000)*Input!$D$67,0),0)*(Input!$D$7="Yes")</f>
        <v>0</v>
      </c>
      <c r="L55" s="43">
        <f ca="1">MIN(-IF(OR(L6=1,L9=1),MIN(L16-1000000,2000000-1000000)*Input!$D$67,0),0)*(Input!$D$7="Yes")</f>
        <v>0</v>
      </c>
      <c r="M55" s="43">
        <f ca="1">MIN(-IF(OR(M6=1,M9=1),MIN(M16-1000000,2000000-1000000)*Input!$D$67,0),0)*(Input!$D$7="Yes")</f>
        <v>0</v>
      </c>
      <c r="N55" s="43">
        <f ca="1">MIN(-IF(OR(N6=1,N9=1),MIN(N16-1000000,2000000-1000000)*Input!$D$67,0),0)*(Input!$D$7="Yes")</f>
        <v>0</v>
      </c>
      <c r="O55" s="43">
        <f ca="1">MIN(-IF(OR(O6=1,O9=1),MIN(O16-1000000,2000000-1000000)*Input!$D$67,0),0)*(Input!$D$7="Yes")</f>
        <v>0</v>
      </c>
      <c r="P55" s="43">
        <f ca="1">MIN(-IF(OR(P6=1,P9=1),MIN(P16-1000000,2000000-1000000)*Input!$D$67,0),0)*(Input!$D$7="Yes")</f>
        <v>0</v>
      </c>
      <c r="Q55" s="43">
        <f ca="1">MIN(-IF(OR(Q6=1,Q9=1),MIN(Q16-1000000,2000000-1000000)*Input!$D$67,0),0)*(Input!$D$7="Yes")</f>
        <v>0</v>
      </c>
      <c r="R55" s="43">
        <f ca="1">MIN(-IF(OR(R6=1,R9=1),MIN(R16-1000000,2000000-1000000)*Input!$D$67,0),0)*(Input!$D$7="Yes")</f>
        <v>0</v>
      </c>
      <c r="S55" s="43">
        <f ca="1">MIN(-IF(OR(S6=1,S9=1),MIN(S16-1000000,2000000-1000000)*Input!$D$67,0),0)*(Input!$D$7="Yes")</f>
        <v>0</v>
      </c>
      <c r="T55" s="43">
        <f ca="1">MIN(-IF(OR(T6=1,T9=1),MIN(T16-1000000,2000000-1000000)*Input!$D$67,0),0)*(Input!$D$7="Yes")</f>
        <v>0</v>
      </c>
      <c r="U55" s="43">
        <f ca="1">MIN(-IF(OR(U6=1,U9=1),MIN(U16-1000000,2000000-1000000)*Input!$D$67,0),0)*(Input!$D$7="Yes")</f>
        <v>0</v>
      </c>
      <c r="V55" s="43">
        <f ca="1">MIN(-IF(OR(V6=1,V9=1),MIN(V16-1000000,2000000-1000000)*Input!$D$67,0),0)*(Input!$D$7="Yes")</f>
        <v>0</v>
      </c>
      <c r="W55" s="43">
        <f ca="1">MIN(-IF(OR(W6=1,W9=1),MIN(W16-1000000,2000000-1000000)*Input!$D$67,0),0)*(Input!$D$7="Yes")</f>
        <v>0</v>
      </c>
      <c r="X55" s="43">
        <f ca="1">MIN(-IF(OR(X6=1,X9=1),MIN(X16-1000000,2000000-1000000)*Input!$D$67,0),0)*(Input!$D$7="Yes")</f>
        <v>0</v>
      </c>
      <c r="Y55" s="43">
        <f ca="1">MIN(-IF(OR(Y6=1,Y9=1),MIN(Y16-1000000,2000000-1000000)*Input!$D$67,0),0)*(Input!$D$7="Yes")</f>
        <v>0</v>
      </c>
      <c r="Z55" s="43">
        <f ca="1">MIN(-IF(OR(Z6=1,Z9=1),MIN(Z16-1000000,2000000-1000000)*Input!$D$67,0),0)*(Input!$D$7="Yes")</f>
        <v>0</v>
      </c>
      <c r="AA55" s="43">
        <f ca="1">MIN(-IF(OR(AA6=1,AA9=1),MIN(AA16-1000000,2000000-1000000)*Input!$D$67,0),0)*(Input!$D$7="Yes")</f>
        <v>0</v>
      </c>
      <c r="AB55" s="43">
        <f ca="1">MIN(-IF(OR(AB6=1,AB9=1),MIN(AB16-1000000,2000000-1000000)*Input!$D$67,0),0)*(Input!$D$7="Yes")</f>
        <v>0</v>
      </c>
      <c r="AC55" s="43">
        <f ca="1">MIN(-IF(OR(AC6=1,AC9=1),MIN(AC16-1000000,2000000-1000000)*Input!$D$67,0),0)*(Input!$D$7="Yes")</f>
        <v>0</v>
      </c>
    </row>
    <row r="56" spans="1:29" x14ac:dyDescent="0.2">
      <c r="A56" s="44"/>
      <c r="B56" s="41" t="str">
        <f>+Input!C68</f>
        <v>CCB label fee 2,000,001-4,000,000</v>
      </c>
      <c r="C56" s="41" t="s">
        <v>117</v>
      </c>
      <c r="D56" s="43"/>
      <c r="E56" s="42">
        <f ca="1">MIN(-IF(OR(E6=1,E9=1),MIN(E16-2000000,4000000-2000000)*Input!$D$68,0),0)*(Input!$D$7="Yes")</f>
        <v>0</v>
      </c>
      <c r="F56" s="43">
        <f ca="1">MIN(-IF(OR(F6=1,F9=1),MIN(F16-2000000,4000000-2000000)*Input!$D$68,0),0)*(Input!$D$7="Yes")</f>
        <v>0</v>
      </c>
      <c r="G56" s="43">
        <f ca="1">MIN(-IF(OR(G6=1,G9=1),MIN(G16-2000000,4000000-2000000)*Input!$D$68,0),0)*(Input!$D$7="Yes")</f>
        <v>0</v>
      </c>
      <c r="H56" s="43">
        <f ca="1">MIN(-IF(OR(H6=1,H9=1),MIN(H16-2000000,4000000-2000000)*Input!$D$68,0),0)*(Input!$D$7="Yes")</f>
        <v>0</v>
      </c>
      <c r="I56" s="43">
        <f ca="1">MIN(-IF(OR(I6=1,I9=1),MIN(I16-2000000,4000000-2000000)*Input!$D$68,0),0)*(Input!$D$7="Yes")</f>
        <v>0</v>
      </c>
      <c r="J56" s="43">
        <f ca="1">MIN(-IF(OR(J6=1,J9=1),MIN(J16-2000000,4000000-2000000)*Input!$D$68,0),0)*(Input!$D$7="Yes")</f>
        <v>0</v>
      </c>
      <c r="K56" s="43">
        <f ca="1">MIN(-IF(OR(K6=1,K9=1),MIN(K16-2000000,4000000-2000000)*Input!$D$68,0),0)*(Input!$D$7="Yes")</f>
        <v>0</v>
      </c>
      <c r="L56" s="43">
        <f ca="1">MIN(-IF(OR(L6=1,L9=1),MIN(L16-2000000,4000000-2000000)*Input!$D$68,0),0)*(Input!$D$7="Yes")</f>
        <v>0</v>
      </c>
      <c r="M56" s="43">
        <f ca="1">MIN(-IF(OR(M6=1,M9=1),MIN(M16-2000000,4000000-2000000)*Input!$D$68,0),0)*(Input!$D$7="Yes")</f>
        <v>0</v>
      </c>
      <c r="N56" s="43">
        <f ca="1">MIN(-IF(OR(N6=1,N9=1),MIN(N16-2000000,4000000-2000000)*Input!$D$68,0),0)*(Input!$D$7="Yes")</f>
        <v>0</v>
      </c>
      <c r="O56" s="43">
        <f ca="1">MIN(-IF(OR(O6=1,O9=1),MIN(O16-2000000,4000000-2000000)*Input!$D$68,0),0)*(Input!$D$7="Yes")</f>
        <v>0</v>
      </c>
      <c r="P56" s="43">
        <f ca="1">MIN(-IF(OR(P6=1,P9=1),MIN(P16-2000000,4000000-2000000)*Input!$D$68,0),0)*(Input!$D$7="Yes")</f>
        <v>0</v>
      </c>
      <c r="Q56" s="43">
        <f ca="1">MIN(-IF(OR(Q6=1,Q9=1),MIN(Q16-2000000,4000000-2000000)*Input!$D$68,0),0)*(Input!$D$7="Yes")</f>
        <v>0</v>
      </c>
      <c r="R56" s="43">
        <f ca="1">MIN(-IF(OR(R6=1,R9=1),MIN(R16-2000000,4000000-2000000)*Input!$D$68,0),0)*(Input!$D$7="Yes")</f>
        <v>0</v>
      </c>
      <c r="S56" s="43">
        <f ca="1">MIN(-IF(OR(S6=1,S9=1),MIN(S16-2000000,4000000-2000000)*Input!$D$68,0),0)*(Input!$D$7="Yes")</f>
        <v>0</v>
      </c>
      <c r="T56" s="43">
        <f ca="1">MIN(-IF(OR(T6=1,T9=1),MIN(T16-2000000,4000000-2000000)*Input!$D$68,0),0)*(Input!$D$7="Yes")</f>
        <v>0</v>
      </c>
      <c r="U56" s="43">
        <f ca="1">MIN(-IF(OR(U6=1,U9=1),MIN(U16-2000000,4000000-2000000)*Input!$D$68,0),0)*(Input!$D$7="Yes")</f>
        <v>0</v>
      </c>
      <c r="V56" s="43">
        <f ca="1">MIN(-IF(OR(V6=1,V9=1),MIN(V16-2000000,4000000-2000000)*Input!$D$68,0),0)*(Input!$D$7="Yes")</f>
        <v>0</v>
      </c>
      <c r="W56" s="43">
        <f ca="1">MIN(-IF(OR(W6=1,W9=1),MIN(W16-2000000,4000000-2000000)*Input!$D$68,0),0)*(Input!$D$7="Yes")</f>
        <v>0</v>
      </c>
      <c r="X56" s="43">
        <f ca="1">MIN(-IF(OR(X6=1,X9=1),MIN(X16-2000000,4000000-2000000)*Input!$D$68,0),0)*(Input!$D$7="Yes")</f>
        <v>0</v>
      </c>
      <c r="Y56" s="43">
        <f ca="1">MIN(-IF(OR(Y6=1,Y9=1),MIN(Y16-2000000,4000000-2000000)*Input!$D$68,0),0)*(Input!$D$7="Yes")</f>
        <v>0</v>
      </c>
      <c r="Z56" s="43">
        <f ca="1">MIN(-IF(OR(Z6=1,Z9=1),MIN(Z16-2000000,4000000-2000000)*Input!$D$68,0),0)*(Input!$D$7="Yes")</f>
        <v>0</v>
      </c>
      <c r="AA56" s="43">
        <f ca="1">MIN(-IF(OR(AA6=1,AA9=1),MIN(AA16-2000000,4000000-2000000)*Input!$D$68,0),0)*(Input!$D$7="Yes")</f>
        <v>0</v>
      </c>
      <c r="AB56" s="43">
        <f ca="1">MIN(-IF(OR(AB6=1,AB9=1),MIN(AB16-2000000,4000000-2000000)*Input!$D$68,0),0)*(Input!$D$7="Yes")</f>
        <v>0</v>
      </c>
      <c r="AC56" s="43">
        <f ca="1">MIN(-IF(OR(AC6=1,AC9=1),MIN(AC16-2000000,4000000-2000000)*Input!$D$68,0),0)*(Input!$D$7="Yes")</f>
        <v>0</v>
      </c>
    </row>
    <row r="57" spans="1:29" x14ac:dyDescent="0.2">
      <c r="A57" s="44"/>
      <c r="B57" s="41" t="str">
        <f>+Input!C69</f>
        <v>CCB label fee 4,000,001-6,000,000</v>
      </c>
      <c r="C57" s="41" t="s">
        <v>117</v>
      </c>
      <c r="D57" s="43"/>
      <c r="E57" s="42">
        <f ca="1">MIN(-IF(OR(E6=1,E9=1),MIN(E16-4000000,6000000-4000000)*Input!$D$69,0),0)*(Input!$D$7="Yes")</f>
        <v>0</v>
      </c>
      <c r="F57" s="43">
        <f ca="1">MIN(-IF(OR(F6=1,F9=1),MIN(F16-4000000,6000000-4000000)*Input!$D$69,0),0)*(Input!$D$7="Yes")</f>
        <v>0</v>
      </c>
      <c r="G57" s="43">
        <f ca="1">MIN(-IF(OR(G6=1,G9=1),MIN(G16-4000000,6000000-4000000)*Input!$D$69,0),0)*(Input!$D$7="Yes")</f>
        <v>0</v>
      </c>
      <c r="H57" s="43">
        <f ca="1">MIN(-IF(OR(H6=1,H9=1),MIN(H16-4000000,6000000-4000000)*Input!$D$69,0),0)*(Input!$D$7="Yes")</f>
        <v>0</v>
      </c>
      <c r="I57" s="43">
        <f ca="1">MIN(-IF(OR(I6=1,I9=1),MIN(I16-4000000,6000000-4000000)*Input!$D$69,0),0)*(Input!$D$7="Yes")</f>
        <v>0</v>
      </c>
      <c r="J57" s="43">
        <f ca="1">MIN(-IF(OR(J6=1,J9=1),MIN(J16-4000000,6000000-4000000)*Input!$D$69,0),0)*(Input!$D$7="Yes")</f>
        <v>0</v>
      </c>
      <c r="K57" s="43">
        <f ca="1">MIN(-IF(OR(K6=1,K9=1),MIN(K16-4000000,6000000-4000000)*Input!$D$69,0),0)*(Input!$D$7="Yes")</f>
        <v>0</v>
      </c>
      <c r="L57" s="43">
        <f ca="1">MIN(-IF(OR(L6=1,L9=1),MIN(L16-4000000,6000000-4000000)*Input!$D$69,0),0)*(Input!$D$7="Yes")</f>
        <v>0</v>
      </c>
      <c r="M57" s="43">
        <f ca="1">MIN(-IF(OR(M6=1,M9=1),MIN(M16-4000000,6000000-4000000)*Input!$D$69,0),0)*(Input!$D$7="Yes")</f>
        <v>0</v>
      </c>
      <c r="N57" s="43">
        <f ca="1">MIN(-IF(OR(N6=1,N9=1),MIN(N16-4000000,6000000-4000000)*Input!$D$69,0),0)*(Input!$D$7="Yes")</f>
        <v>0</v>
      </c>
      <c r="O57" s="43">
        <f ca="1">MIN(-IF(OR(O6=1,O9=1),MIN(O16-4000000,6000000-4000000)*Input!$D$69,0),0)*(Input!$D$7="Yes")</f>
        <v>0</v>
      </c>
      <c r="P57" s="43">
        <f ca="1">MIN(-IF(OR(P6=1,P9=1),MIN(P16-4000000,6000000-4000000)*Input!$D$69,0),0)*(Input!$D$7="Yes")</f>
        <v>0</v>
      </c>
      <c r="Q57" s="43">
        <f ca="1">MIN(-IF(OR(Q6=1,Q9=1),MIN(Q16-4000000,6000000-4000000)*Input!$D$69,0),0)*(Input!$D$7="Yes")</f>
        <v>0</v>
      </c>
      <c r="R57" s="43">
        <f ca="1">MIN(-IF(OR(R6=1,R9=1),MIN(R16-4000000,6000000-4000000)*Input!$D$69,0),0)*(Input!$D$7="Yes")</f>
        <v>0</v>
      </c>
      <c r="S57" s="43">
        <f ca="1">MIN(-IF(OR(S6=1,S9=1),MIN(S16-4000000,6000000-4000000)*Input!$D$69,0),0)*(Input!$D$7="Yes")</f>
        <v>0</v>
      </c>
      <c r="T57" s="43">
        <f ca="1">MIN(-IF(OR(T6=1,T9=1),MIN(T16-4000000,6000000-4000000)*Input!$D$69,0),0)*(Input!$D$7="Yes")</f>
        <v>0</v>
      </c>
      <c r="U57" s="43">
        <f ca="1">MIN(-IF(OR(U6=1,U9=1),MIN(U16-4000000,6000000-4000000)*Input!$D$69,0),0)*(Input!$D$7="Yes")</f>
        <v>0</v>
      </c>
      <c r="V57" s="43">
        <f ca="1">MIN(-IF(OR(V6=1,V9=1),MIN(V16-4000000,6000000-4000000)*Input!$D$69,0),0)*(Input!$D$7="Yes")</f>
        <v>0</v>
      </c>
      <c r="W57" s="43">
        <f ca="1">MIN(-IF(OR(W6=1,W9=1),MIN(W16-4000000,6000000-4000000)*Input!$D$69,0),0)*(Input!$D$7="Yes")</f>
        <v>0</v>
      </c>
      <c r="X57" s="43">
        <f ca="1">MIN(-IF(OR(X6=1,X9=1),MIN(X16-4000000,6000000-4000000)*Input!$D$69,0),0)*(Input!$D$7="Yes")</f>
        <v>0</v>
      </c>
      <c r="Y57" s="43">
        <f ca="1">MIN(-IF(OR(Y6=1,Y9=1),MIN(Y16-4000000,6000000-4000000)*Input!$D$69,0),0)*(Input!$D$7="Yes")</f>
        <v>0</v>
      </c>
      <c r="Z57" s="43">
        <f ca="1">MIN(-IF(OR(Z6=1,Z9=1),MIN(Z16-4000000,6000000-4000000)*Input!$D$69,0),0)*(Input!$D$7="Yes")</f>
        <v>0</v>
      </c>
      <c r="AA57" s="43">
        <f ca="1">MIN(-IF(OR(AA6=1,AA9=1),MIN(AA16-4000000,6000000-4000000)*Input!$D$69,0),0)*(Input!$D$7="Yes")</f>
        <v>0</v>
      </c>
      <c r="AB57" s="43">
        <f ca="1">MIN(-IF(OR(AB6=1,AB9=1),MIN(AB16-4000000,6000000-4000000)*Input!$D$69,0),0)*(Input!$D$7="Yes")</f>
        <v>0</v>
      </c>
      <c r="AC57" s="43">
        <f ca="1">MIN(-IF(OR(AC6=1,AC9=1),MIN(AC16-4000000,6000000-4000000)*Input!$D$69,0),0)*(Input!$D$7="Yes")</f>
        <v>0</v>
      </c>
    </row>
    <row r="58" spans="1:29" x14ac:dyDescent="0.2">
      <c r="A58" s="44"/>
      <c r="B58" s="41" t="str">
        <f>+Input!C70</f>
        <v>CCB label fee 6,000,001-8,000,000</v>
      </c>
      <c r="C58" s="41" t="s">
        <v>117</v>
      </c>
      <c r="D58" s="43"/>
      <c r="E58" s="42">
        <f ca="1">MIN(-IF(OR(E6=1,E9=1),MIN(E16-6000000,8000000-6000000)*Input!$D$70,0),0)*(Input!$D$7="Yes")</f>
        <v>0</v>
      </c>
      <c r="F58" s="43">
        <f ca="1">MIN(-IF(OR(F6=1,F9=1),MIN(F16-6000000,8000000-6000000)*Input!$D$70,0),0)*(Input!$D$7="Yes")</f>
        <v>0</v>
      </c>
      <c r="G58" s="43">
        <f ca="1">MIN(-IF(OR(G6=1,G9=1),MIN(G16-6000000,8000000-6000000)*Input!$D$70,0),0)*(Input!$D$7="Yes")</f>
        <v>0</v>
      </c>
      <c r="H58" s="43">
        <f ca="1">MIN(-IF(OR(H6=1,H9=1),MIN(H16-6000000,8000000-6000000)*Input!$D$70,0),0)*(Input!$D$7="Yes")</f>
        <v>0</v>
      </c>
      <c r="I58" s="43">
        <f ca="1">MIN(-IF(OR(I6=1,I9=1),MIN(I16-6000000,8000000-6000000)*Input!$D$70,0),0)*(Input!$D$7="Yes")</f>
        <v>0</v>
      </c>
      <c r="J58" s="43">
        <f ca="1">MIN(-IF(OR(J6=1,J9=1),MIN(J16-6000000,8000000-6000000)*Input!$D$70,0),0)*(Input!$D$7="Yes")</f>
        <v>0</v>
      </c>
      <c r="K58" s="43">
        <f ca="1">MIN(-IF(OR(K6=1,K9=1),MIN(K16-6000000,8000000-6000000)*Input!$D$70,0),0)*(Input!$D$7="Yes")</f>
        <v>0</v>
      </c>
      <c r="L58" s="43">
        <f ca="1">MIN(-IF(OR(L6=1,L9=1),MIN(L16-6000000,8000000-6000000)*Input!$D$70,0),0)*(Input!$D$7="Yes")</f>
        <v>0</v>
      </c>
      <c r="M58" s="43">
        <f ca="1">MIN(-IF(OR(M6=1,M9=1),MIN(M16-6000000,8000000-6000000)*Input!$D$70,0),0)*(Input!$D$7="Yes")</f>
        <v>0</v>
      </c>
      <c r="N58" s="43">
        <f ca="1">MIN(-IF(OR(N6=1,N9=1),MIN(N16-6000000,8000000-6000000)*Input!$D$70,0),0)*(Input!$D$7="Yes")</f>
        <v>0</v>
      </c>
      <c r="O58" s="43">
        <f ca="1">MIN(-IF(OR(O6=1,O9=1),MIN(O16-6000000,8000000-6000000)*Input!$D$70,0),0)*(Input!$D$7="Yes")</f>
        <v>0</v>
      </c>
      <c r="P58" s="43">
        <f ca="1">MIN(-IF(OR(P6=1,P9=1),MIN(P16-6000000,8000000-6000000)*Input!$D$70,0),0)*(Input!$D$7="Yes")</f>
        <v>0</v>
      </c>
      <c r="Q58" s="43">
        <f ca="1">MIN(-IF(OR(Q6=1,Q9=1),MIN(Q16-6000000,8000000-6000000)*Input!$D$70,0),0)*(Input!$D$7="Yes")</f>
        <v>0</v>
      </c>
      <c r="R58" s="43">
        <f ca="1">MIN(-IF(OR(R6=1,R9=1),MIN(R16-6000000,8000000-6000000)*Input!$D$70,0),0)*(Input!$D$7="Yes")</f>
        <v>0</v>
      </c>
      <c r="S58" s="43">
        <f ca="1">MIN(-IF(OR(S6=1,S9=1),MIN(S16-6000000,8000000-6000000)*Input!$D$70,0),0)*(Input!$D$7="Yes")</f>
        <v>0</v>
      </c>
      <c r="T58" s="43">
        <f ca="1">MIN(-IF(OR(T6=1,T9=1),MIN(T16-6000000,8000000-6000000)*Input!$D$70,0),0)*(Input!$D$7="Yes")</f>
        <v>0</v>
      </c>
      <c r="U58" s="43">
        <f ca="1">MIN(-IF(OR(U6=1,U9=1),MIN(U16-6000000,8000000-6000000)*Input!$D$70,0),0)*(Input!$D$7="Yes")</f>
        <v>0</v>
      </c>
      <c r="V58" s="43">
        <f ca="1">MIN(-IF(OR(V6=1,V9=1),MIN(V16-6000000,8000000-6000000)*Input!$D$70,0),0)*(Input!$D$7="Yes")</f>
        <v>0</v>
      </c>
      <c r="W58" s="43">
        <f ca="1">MIN(-IF(OR(W6=1,W9=1),MIN(W16-6000000,8000000-6000000)*Input!$D$70,0),0)*(Input!$D$7="Yes")</f>
        <v>0</v>
      </c>
      <c r="X58" s="43">
        <f ca="1">MIN(-IF(OR(X6=1,X9=1),MIN(X16-6000000,8000000-6000000)*Input!$D$70,0),0)*(Input!$D$7="Yes")</f>
        <v>0</v>
      </c>
      <c r="Y58" s="43">
        <f ca="1">MIN(-IF(OR(Y6=1,Y9=1),MIN(Y16-6000000,8000000-6000000)*Input!$D$70,0),0)*(Input!$D$7="Yes")</f>
        <v>0</v>
      </c>
      <c r="Z58" s="43">
        <f ca="1">MIN(-IF(OR(Z6=1,Z9=1),MIN(Z16-6000000,8000000-6000000)*Input!$D$70,0),0)*(Input!$D$7="Yes")</f>
        <v>0</v>
      </c>
      <c r="AA58" s="43">
        <f ca="1">MIN(-IF(OR(AA6=1,AA9=1),MIN(AA16-6000000,8000000-6000000)*Input!$D$70,0),0)*(Input!$D$7="Yes")</f>
        <v>0</v>
      </c>
      <c r="AB58" s="43">
        <f ca="1">MIN(-IF(OR(AB6=1,AB9=1),MIN(AB16-6000000,8000000-6000000)*Input!$D$70,0),0)*(Input!$D$7="Yes")</f>
        <v>0</v>
      </c>
      <c r="AC58" s="43">
        <f ca="1">MIN(-IF(OR(AC6=1,AC9=1),MIN(AC16-6000000,8000000-6000000)*Input!$D$70,0),0)*(Input!$D$7="Yes")</f>
        <v>0</v>
      </c>
    </row>
    <row r="59" spans="1:29" x14ac:dyDescent="0.2">
      <c r="A59" s="44"/>
      <c r="B59" s="41" t="str">
        <f>+Input!C71</f>
        <v>CCB label fee 8,000,001-10,000,000</v>
      </c>
      <c r="C59" s="41" t="s">
        <v>117</v>
      </c>
      <c r="D59" s="43"/>
      <c r="E59" s="42">
        <f ca="1">MIN(-IF(OR(E6=1,E9=1),MIN(E16-8000000,10000000-8000000)*Input!$D$71,0),0)*(Input!$D$7="Yes")</f>
        <v>0</v>
      </c>
      <c r="F59" s="43">
        <f ca="1">MIN(-IF(OR(F6=1,F9=1),MIN(F16-8000000,10000000-8000000)*Input!$D$71,0),0)*(Input!$D$7="Yes")</f>
        <v>0</v>
      </c>
      <c r="G59" s="43">
        <f ca="1">MIN(-IF(OR(G6=1,G9=1),MIN(G16-8000000,10000000-8000000)*Input!$D$71,0),0)*(Input!$D$7="Yes")</f>
        <v>0</v>
      </c>
      <c r="H59" s="43">
        <f ca="1">MIN(-IF(OR(H6=1,H9=1),MIN(H16-8000000,10000000-8000000)*Input!$D$71,0),0)*(Input!$D$7="Yes")</f>
        <v>0</v>
      </c>
      <c r="I59" s="43">
        <f ca="1">MIN(-IF(OR(I6=1,I9=1),MIN(I16-8000000,10000000-8000000)*Input!$D$71,0),0)*(Input!$D$7="Yes")</f>
        <v>0</v>
      </c>
      <c r="J59" s="43">
        <f ca="1">MIN(-IF(OR(J6=1,J9=1),MIN(J16-8000000,10000000-8000000)*Input!$D$71,0),0)*(Input!$D$7="Yes")</f>
        <v>0</v>
      </c>
      <c r="K59" s="43">
        <f ca="1">MIN(-IF(OR(K6=1,K9=1),MIN(K16-8000000,10000000-8000000)*Input!$D$71,0),0)*(Input!$D$7="Yes")</f>
        <v>0</v>
      </c>
      <c r="L59" s="43">
        <f ca="1">MIN(-IF(OR(L6=1,L9=1),MIN(L16-8000000,10000000-8000000)*Input!$D$71,0),0)*(Input!$D$7="Yes")</f>
        <v>0</v>
      </c>
      <c r="M59" s="43">
        <f ca="1">MIN(-IF(OR(M6=1,M9=1),MIN(M16-8000000,10000000-8000000)*Input!$D$71,0),0)*(Input!$D$7="Yes")</f>
        <v>0</v>
      </c>
      <c r="N59" s="43">
        <f ca="1">MIN(-IF(OR(N6=1,N9=1),MIN(N16-8000000,10000000-8000000)*Input!$D$71,0),0)*(Input!$D$7="Yes")</f>
        <v>0</v>
      </c>
      <c r="O59" s="43">
        <f ca="1">MIN(-IF(OR(O6=1,O9=1),MIN(O16-8000000,10000000-8000000)*Input!$D$71,0),0)*(Input!$D$7="Yes")</f>
        <v>0</v>
      </c>
      <c r="P59" s="43">
        <f ca="1">MIN(-IF(OR(P6=1,P9=1),MIN(P16-8000000,10000000-8000000)*Input!$D$71,0),0)*(Input!$D$7="Yes")</f>
        <v>0</v>
      </c>
      <c r="Q59" s="43">
        <f ca="1">MIN(-IF(OR(Q6=1,Q9=1),MIN(Q16-8000000,10000000-8000000)*Input!$D$71,0),0)*(Input!$D$7="Yes")</f>
        <v>0</v>
      </c>
      <c r="R59" s="43">
        <f ca="1">MIN(-IF(OR(R6=1,R9=1),MIN(R16-8000000,10000000-8000000)*Input!$D$71,0),0)*(Input!$D$7="Yes")</f>
        <v>0</v>
      </c>
      <c r="S59" s="43">
        <f ca="1">MIN(-IF(OR(S6=1,S9=1),MIN(S16-8000000,10000000-8000000)*Input!$D$71,0),0)*(Input!$D$7="Yes")</f>
        <v>0</v>
      </c>
      <c r="T59" s="43">
        <f ca="1">MIN(-IF(OR(T6=1,T9=1),MIN(T16-8000000,10000000-8000000)*Input!$D$71,0),0)*(Input!$D$7="Yes")</f>
        <v>0</v>
      </c>
      <c r="U59" s="43">
        <f ca="1">MIN(-IF(OR(U6=1,U9=1),MIN(U16-8000000,10000000-8000000)*Input!$D$71,0),0)*(Input!$D$7="Yes")</f>
        <v>0</v>
      </c>
      <c r="V59" s="43">
        <f ca="1">MIN(-IF(OR(V6=1,V9=1),MIN(V16-8000000,10000000-8000000)*Input!$D$71,0),0)*(Input!$D$7="Yes")</f>
        <v>0</v>
      </c>
      <c r="W59" s="43">
        <f ca="1">MIN(-IF(OR(W6=1,W9=1),MIN(W16-8000000,10000000-8000000)*Input!$D$71,0),0)*(Input!$D$7="Yes")</f>
        <v>0</v>
      </c>
      <c r="X59" s="43">
        <f ca="1">MIN(-IF(OR(X6=1,X9=1),MIN(X16-8000000,10000000-8000000)*Input!$D$71,0),0)*(Input!$D$7="Yes")</f>
        <v>0</v>
      </c>
      <c r="Y59" s="43">
        <f ca="1">MIN(-IF(OR(Y6=1,Y9=1),MIN(Y16-8000000,10000000-8000000)*Input!$D$71,0),0)*(Input!$D$7="Yes")</f>
        <v>0</v>
      </c>
      <c r="Z59" s="43">
        <f ca="1">MIN(-IF(OR(Z6=1,Z9=1),MIN(Z16-8000000,10000000-8000000)*Input!$D$71,0),0)*(Input!$D$7="Yes")</f>
        <v>0</v>
      </c>
      <c r="AA59" s="43">
        <f ca="1">MIN(-IF(OR(AA6=1,AA9=1),MIN(AA16-8000000,10000000-8000000)*Input!$D$71,0),0)*(Input!$D$7="Yes")</f>
        <v>0</v>
      </c>
      <c r="AB59" s="43">
        <f ca="1">MIN(-IF(OR(AB6=1,AB9=1),MIN(AB16-8000000,10000000-8000000)*Input!$D$71,0),0)*(Input!$D$7="Yes")</f>
        <v>0</v>
      </c>
      <c r="AC59" s="43">
        <f ca="1">MIN(-IF(OR(AC6=1,AC9=1),MIN(AC16-8000000,10000000-8000000)*Input!$D$71,0),0)*(Input!$D$7="Yes")</f>
        <v>0</v>
      </c>
    </row>
    <row r="60" spans="1:29" x14ac:dyDescent="0.2">
      <c r="A60" s="44"/>
      <c r="B60" s="41" t="str">
        <f>+Input!C72</f>
        <v>CCB label fee &gt;10,000,000</v>
      </c>
      <c r="C60" s="41" t="s">
        <v>117</v>
      </c>
      <c r="D60" s="43"/>
      <c r="E60" s="42">
        <f ca="1">MIN(-IF(OR(E6=1,E9=1),(E16-10000000)*Input!$D$72,0),0)*(Input!$D$7="Yes")</f>
        <v>0</v>
      </c>
      <c r="F60" s="43">
        <f ca="1">MIN(-IF(OR(F6=1,F9=1),(F16-10000000)*Input!$D$72,0),0)*(Input!$D$7="Yes")</f>
        <v>0</v>
      </c>
      <c r="G60" s="43">
        <f ca="1">MIN(-IF(OR(G6=1,G9=1),(G16-10000000)*Input!$D$72,0),0)*(Input!$D$7="Yes")</f>
        <v>0</v>
      </c>
      <c r="H60" s="43">
        <f ca="1">MIN(-IF(OR(H6=1,H9=1),(H16-10000000)*Input!$D$72,0),0)*(Input!$D$7="Yes")</f>
        <v>0</v>
      </c>
      <c r="I60" s="43">
        <f ca="1">MIN(-IF(OR(I6=1,I9=1),(I16-10000000)*Input!$D$72,0),0)*(Input!$D$7="Yes")</f>
        <v>0</v>
      </c>
      <c r="J60" s="43">
        <f ca="1">MIN(-IF(OR(J6=1,J9=1),(J16-10000000)*Input!$D$72,0),0)*(Input!$D$7="Yes")</f>
        <v>0</v>
      </c>
      <c r="K60" s="43">
        <f ca="1">MIN(-IF(OR(K6=1,K9=1),(K16-10000000)*Input!$D$72,0),0)*(Input!$D$7="Yes")</f>
        <v>0</v>
      </c>
      <c r="L60" s="43">
        <f ca="1">MIN(-IF(OR(L6=1,L9=1),(L16-10000000)*Input!$D$72,0),0)*(Input!$D$7="Yes")</f>
        <v>0</v>
      </c>
      <c r="M60" s="43">
        <f ca="1">MIN(-IF(OR(M6=1,M9=1),(M16-10000000)*Input!$D$72,0),0)*(Input!$D$7="Yes")</f>
        <v>0</v>
      </c>
      <c r="N60" s="43">
        <f ca="1">MIN(-IF(OR(N6=1,N9=1),(N16-10000000)*Input!$D$72,0),0)*(Input!$D$7="Yes")</f>
        <v>0</v>
      </c>
      <c r="O60" s="43">
        <f ca="1">MIN(-IF(OR(O6=1,O9=1),(O16-10000000)*Input!$D$72,0),0)*(Input!$D$7="Yes")</f>
        <v>0</v>
      </c>
      <c r="P60" s="43">
        <f ca="1">MIN(-IF(OR(P6=1,P9=1),(P16-10000000)*Input!$D$72,0),0)*(Input!$D$7="Yes")</f>
        <v>0</v>
      </c>
      <c r="Q60" s="43">
        <f ca="1">MIN(-IF(OR(Q6=1,Q9=1),(Q16-10000000)*Input!$D$72,0),0)*(Input!$D$7="Yes")</f>
        <v>0</v>
      </c>
      <c r="R60" s="43">
        <f ca="1">MIN(-IF(OR(R6=1,R9=1),(R16-10000000)*Input!$D$72,0),0)*(Input!$D$7="Yes")</f>
        <v>0</v>
      </c>
      <c r="S60" s="43">
        <f ca="1">MIN(-IF(OR(S6=1,S9=1),(S16-10000000)*Input!$D$72,0),0)*(Input!$D$7="Yes")</f>
        <v>0</v>
      </c>
      <c r="T60" s="43">
        <f ca="1">MIN(-IF(OR(T6=1,T9=1),(T16-10000000)*Input!$D$72,0),0)*(Input!$D$7="Yes")</f>
        <v>0</v>
      </c>
      <c r="U60" s="43">
        <f ca="1">MIN(-IF(OR(U6=1,U9=1),(U16-10000000)*Input!$D$72,0),0)*(Input!$D$7="Yes")</f>
        <v>0</v>
      </c>
      <c r="V60" s="43">
        <f ca="1">MIN(-IF(OR(V6=1,V9=1),(V16-10000000)*Input!$D$72,0),0)*(Input!$D$7="Yes")</f>
        <v>0</v>
      </c>
      <c r="W60" s="43">
        <f ca="1">MIN(-IF(OR(W6=1,W9=1),(W16-10000000)*Input!$D$72,0),0)*(Input!$D$7="Yes")</f>
        <v>0</v>
      </c>
      <c r="X60" s="43">
        <f ca="1">MIN(-IF(OR(X6=1,X9=1),(X16-10000000)*Input!$D$72,0),0)*(Input!$D$7="Yes")</f>
        <v>0</v>
      </c>
      <c r="Y60" s="43">
        <f ca="1">MIN(-IF(OR(Y6=1,Y9=1),(Y16-10000000)*Input!$D$72,0),0)*(Input!$D$7="Yes")</f>
        <v>0</v>
      </c>
      <c r="Z60" s="43">
        <f ca="1">MIN(-IF(OR(Z6=1,Z9=1),(Z16-10000000)*Input!$D$72,0),0)*(Input!$D$7="Yes")</f>
        <v>0</v>
      </c>
      <c r="AA60" s="43">
        <f ca="1">MIN(-IF(OR(AA6=1,AA9=1),(AA16-10000000)*Input!$D$72,0),0)*(Input!$D$7="Yes")</f>
        <v>0</v>
      </c>
      <c r="AB60" s="43">
        <f ca="1">MIN(-IF(OR(AB6=1,AB9=1),(AB16-10000000)*Input!$D$72,0),0)*(Input!$D$7="Yes")</f>
        <v>0</v>
      </c>
      <c r="AC60" s="43">
        <f ca="1">MIN(-IF(OR(AC6=1,AC9=1),(AC16-10000000)*Input!$D$72,0),0)*(Input!$D$7="Yes")</f>
        <v>0</v>
      </c>
    </row>
    <row r="61" spans="1:29" x14ac:dyDescent="0.2">
      <c r="A61" s="44"/>
      <c r="B61" s="41" t="s">
        <v>131</v>
      </c>
      <c r="C61" s="41" t="s">
        <v>117</v>
      </c>
      <c r="D61" s="43"/>
      <c r="E61" s="42"/>
      <c r="F61" s="43">
        <f ca="1">-(-SUM(E54:E60)+E53)+E61-F52</f>
        <v>0</v>
      </c>
      <c r="G61" s="43">
        <f t="shared" ref="G61:AA61" ca="1" si="48">-(-SUM(F54:F60)+F53)+F61-G52</f>
        <v>0</v>
      </c>
      <c r="H61" s="43">
        <f t="shared" ca="1" si="48"/>
        <v>0</v>
      </c>
      <c r="I61" s="43">
        <f t="shared" ca="1" si="48"/>
        <v>0</v>
      </c>
      <c r="J61" s="43">
        <f t="shared" ca="1" si="48"/>
        <v>0</v>
      </c>
      <c r="K61" s="43">
        <f t="shared" ca="1" si="48"/>
        <v>0</v>
      </c>
      <c r="L61" s="43">
        <f t="shared" ca="1" si="48"/>
        <v>0</v>
      </c>
      <c r="M61" s="43">
        <f t="shared" ca="1" si="48"/>
        <v>0</v>
      </c>
      <c r="N61" s="43">
        <f t="shared" ca="1" si="48"/>
        <v>0</v>
      </c>
      <c r="O61" s="43">
        <f t="shared" ca="1" si="48"/>
        <v>0</v>
      </c>
      <c r="P61" s="43">
        <f t="shared" ca="1" si="48"/>
        <v>0</v>
      </c>
      <c r="Q61" s="43">
        <f t="shared" ca="1" si="48"/>
        <v>0</v>
      </c>
      <c r="R61" s="43">
        <f t="shared" ca="1" si="48"/>
        <v>0</v>
      </c>
      <c r="S61" s="43">
        <f t="shared" ca="1" si="48"/>
        <v>0</v>
      </c>
      <c r="T61" s="43">
        <f t="shared" ca="1" si="48"/>
        <v>0</v>
      </c>
      <c r="U61" s="43">
        <f t="shared" ca="1" si="48"/>
        <v>0</v>
      </c>
      <c r="V61" s="43">
        <f t="shared" ca="1" si="48"/>
        <v>0</v>
      </c>
      <c r="W61" s="43">
        <f t="shared" ca="1" si="48"/>
        <v>0</v>
      </c>
      <c r="X61" s="43">
        <f t="shared" ca="1" si="48"/>
        <v>0</v>
      </c>
      <c r="Y61" s="43">
        <f t="shared" ca="1" si="48"/>
        <v>0</v>
      </c>
      <c r="Z61" s="43">
        <f t="shared" ca="1" si="48"/>
        <v>0</v>
      </c>
      <c r="AA61" s="43">
        <f t="shared" ca="1" si="48"/>
        <v>0</v>
      </c>
      <c r="AB61" s="43">
        <f t="shared" ref="AB61:AC61" ca="1" si="49">-(-SUM(AA54:AA60)+AA53)+AA61-AB52</f>
        <v>0</v>
      </c>
      <c r="AC61" s="43">
        <f t="shared" ca="1" si="49"/>
        <v>0</v>
      </c>
    </row>
    <row r="62" spans="1:29" x14ac:dyDescent="0.2">
      <c r="B62" s="25"/>
      <c r="C62" s="25"/>
      <c r="D62" s="26"/>
      <c r="E62" s="27"/>
      <c r="F62" s="26"/>
      <c r="G62" s="26"/>
      <c r="H62" s="26"/>
      <c r="I62" s="26"/>
      <c r="J62" s="26"/>
      <c r="K62" s="26"/>
      <c r="L62" s="26"/>
      <c r="M62" s="26"/>
      <c r="N62" s="26"/>
      <c r="O62" s="26"/>
      <c r="P62" s="26"/>
      <c r="Q62" s="26"/>
      <c r="R62" s="26"/>
      <c r="S62" s="26"/>
      <c r="T62" s="26"/>
      <c r="U62" s="26"/>
      <c r="V62" s="26"/>
      <c r="W62" s="26"/>
      <c r="X62" s="26"/>
      <c r="Y62" s="26"/>
      <c r="Z62" s="26"/>
      <c r="AA62" s="26"/>
      <c r="AB62" s="26"/>
      <c r="AC62" s="26"/>
    </row>
    <row r="63" spans="1:29" x14ac:dyDescent="0.2">
      <c r="A63" s="19" t="s">
        <v>132</v>
      </c>
      <c r="B63" s="28" t="s">
        <v>133</v>
      </c>
      <c r="C63" s="28" t="s">
        <v>117</v>
      </c>
      <c r="D63" s="29">
        <f t="shared" ca="1" si="31"/>
        <v>17870235.550458711</v>
      </c>
      <c r="E63" s="30">
        <f ca="1">+E18+E21</f>
        <v>0</v>
      </c>
      <c r="F63" s="29">
        <f t="shared" ref="F63:AC63" ca="1" si="50">+F18+F21</f>
        <v>0</v>
      </c>
      <c r="G63" s="29">
        <f t="shared" ca="1" si="50"/>
        <v>0</v>
      </c>
      <c r="H63" s="29">
        <f t="shared" ca="1" si="50"/>
        <v>-206000</v>
      </c>
      <c r="I63" s="29">
        <f t="shared" ca="1" si="50"/>
        <v>-206000</v>
      </c>
      <c r="J63" s="29">
        <f t="shared" ca="1" si="50"/>
        <v>-206000</v>
      </c>
      <c r="K63" s="29">
        <f t="shared" ca="1" si="50"/>
        <v>-278855.96330275229</v>
      </c>
      <c r="L63" s="29">
        <f t="shared" ca="1" si="50"/>
        <v>-206000</v>
      </c>
      <c r="M63" s="29">
        <f t="shared" ca="1" si="50"/>
        <v>5689902.0642201835</v>
      </c>
      <c r="N63" s="29">
        <f t="shared" ca="1" si="50"/>
        <v>-206000</v>
      </c>
      <c r="O63" s="29">
        <f t="shared" ca="1" si="50"/>
        <v>2133027.0642201835</v>
      </c>
      <c r="P63" s="29">
        <f t="shared" ca="1" si="50"/>
        <v>-206000</v>
      </c>
      <c r="Q63" s="29">
        <f t="shared" ca="1" si="50"/>
        <v>2133027.0642201835</v>
      </c>
      <c r="R63" s="29">
        <f t="shared" ca="1" si="50"/>
        <v>-206000</v>
      </c>
      <c r="S63" s="29">
        <f t="shared" ca="1" si="50"/>
        <v>2133027.0642201835</v>
      </c>
      <c r="T63" s="29">
        <f t="shared" ca="1" si="50"/>
        <v>-206000</v>
      </c>
      <c r="U63" s="29">
        <f t="shared" ca="1" si="50"/>
        <v>2133027.0642201835</v>
      </c>
      <c r="V63" s="29">
        <f t="shared" ca="1" si="50"/>
        <v>-206000</v>
      </c>
      <c r="W63" s="29">
        <f t="shared" ca="1" si="50"/>
        <v>2133027.0642201835</v>
      </c>
      <c r="X63" s="29">
        <f t="shared" ca="1" si="50"/>
        <v>-206000</v>
      </c>
      <c r="Y63" s="29">
        <f t="shared" ca="1" si="50"/>
        <v>2133027.0642201835</v>
      </c>
      <c r="Z63" s="29">
        <f t="shared" ca="1" si="50"/>
        <v>-206000</v>
      </c>
      <c r="AA63" s="29">
        <f t="shared" ca="1" si="50"/>
        <v>2133027.0642201835</v>
      </c>
      <c r="AB63" s="29">
        <f t="shared" ca="1" si="50"/>
        <v>-206000</v>
      </c>
      <c r="AC63" s="29">
        <f t="shared" ca="1" si="50"/>
        <v>2133027.0642201835</v>
      </c>
    </row>
    <row r="64" spans="1:29" x14ac:dyDescent="0.2">
      <c r="B64" s="19" t="s">
        <v>138</v>
      </c>
      <c r="E64" s="47">
        <f ca="1">SUM(E63+D64)</f>
        <v>0</v>
      </c>
      <c r="F64" s="47">
        <f t="shared" ref="F64:AC64" ca="1" si="51">SUM(F63+E64)</f>
        <v>0</v>
      </c>
      <c r="G64" s="47">
        <f t="shared" ca="1" si="51"/>
        <v>0</v>
      </c>
      <c r="H64" s="47">
        <f t="shared" ca="1" si="51"/>
        <v>-206000</v>
      </c>
      <c r="I64" s="47">
        <f t="shared" ca="1" si="51"/>
        <v>-412000</v>
      </c>
      <c r="J64" s="47">
        <f t="shared" ca="1" si="51"/>
        <v>-618000</v>
      </c>
      <c r="K64" s="47">
        <f t="shared" ca="1" si="51"/>
        <v>-896855.96330275224</v>
      </c>
      <c r="L64" s="47">
        <f t="shared" ca="1" si="51"/>
        <v>-1102855.9633027522</v>
      </c>
      <c r="M64" s="47">
        <f t="shared" ca="1" si="51"/>
        <v>4587046.1009174315</v>
      </c>
      <c r="N64" s="47">
        <f t="shared" ca="1" si="51"/>
        <v>4381046.1009174315</v>
      </c>
      <c r="O64" s="47">
        <f t="shared" ca="1" si="51"/>
        <v>6514073.1651376151</v>
      </c>
      <c r="P64" s="47">
        <f t="shared" ca="1" si="51"/>
        <v>6308073.1651376151</v>
      </c>
      <c r="Q64" s="47">
        <f t="shared" ca="1" si="51"/>
        <v>8441100.2293577977</v>
      </c>
      <c r="R64" s="47">
        <f t="shared" ca="1" si="51"/>
        <v>8235100.2293577977</v>
      </c>
      <c r="S64" s="47">
        <f t="shared" ca="1" si="51"/>
        <v>10368127.29357798</v>
      </c>
      <c r="T64" s="47">
        <f t="shared" ca="1" si="51"/>
        <v>10162127.29357798</v>
      </c>
      <c r="U64" s="47">
        <f t="shared" ca="1" si="51"/>
        <v>12295154.357798163</v>
      </c>
      <c r="V64" s="47">
        <f t="shared" ca="1" si="51"/>
        <v>12089154.357798163</v>
      </c>
      <c r="W64" s="47">
        <f t="shared" ca="1" si="51"/>
        <v>14222181.422018345</v>
      </c>
      <c r="X64" s="47">
        <f t="shared" ca="1" si="51"/>
        <v>14016181.422018345</v>
      </c>
      <c r="Y64" s="47">
        <f t="shared" ca="1" si="51"/>
        <v>16149208.486238528</v>
      </c>
      <c r="Z64" s="47">
        <f t="shared" ca="1" si="51"/>
        <v>15943208.486238528</v>
      </c>
      <c r="AA64" s="47">
        <f t="shared" ca="1" si="51"/>
        <v>18076235.550458711</v>
      </c>
      <c r="AB64" s="47">
        <f t="shared" ca="1" si="51"/>
        <v>17870235.550458711</v>
      </c>
      <c r="AC64" s="47">
        <f t="shared" ca="1" si="51"/>
        <v>20003262.614678893</v>
      </c>
    </row>
    <row r="65" spans="2:27" x14ac:dyDescent="0.2">
      <c r="B65" s="48" t="s">
        <v>134</v>
      </c>
      <c r="C65" s="49" t="str">
        <f ca="1">IFERROR(IRR(OFFSET($E$63,,Input!$D$16-Input!$D$6,,5)),"no positive gross profit")</f>
        <v>no positive gross profit</v>
      </c>
      <c r="D65" s="50"/>
      <c r="E65" s="51"/>
      <c r="F65" s="51"/>
      <c r="G65" s="51"/>
      <c r="H65" s="51"/>
      <c r="I65" s="51"/>
      <c r="J65" s="51"/>
      <c r="K65" s="51"/>
      <c r="L65" s="51"/>
      <c r="M65" s="51"/>
      <c r="N65" s="51"/>
      <c r="O65" s="51"/>
      <c r="P65" s="51"/>
      <c r="Q65" s="51"/>
      <c r="R65" s="51"/>
      <c r="S65" s="51"/>
      <c r="T65" s="51"/>
      <c r="U65" s="51"/>
      <c r="V65" s="51"/>
      <c r="W65" s="51"/>
      <c r="X65" s="51"/>
      <c r="Y65" s="51"/>
      <c r="Z65" s="51"/>
      <c r="AA65" s="51"/>
    </row>
    <row r="66" spans="2:27" x14ac:dyDescent="0.2">
      <c r="B66" s="48" t="s">
        <v>135</v>
      </c>
      <c r="C66" s="49">
        <f ca="1">IFERROR(IRR(OFFSET($E$63,,Input!$D$16-Input!$D$6,,15)),"no positive gross profit")</f>
        <v>0.68859427840351817</v>
      </c>
      <c r="D66" s="49"/>
      <c r="E66" s="51"/>
      <c r="F66" s="51"/>
      <c r="G66" s="51"/>
      <c r="H66" s="51"/>
      <c r="I66" s="51"/>
      <c r="J66" s="51"/>
      <c r="K66" s="51"/>
      <c r="L66" s="51"/>
      <c r="M66" s="51"/>
      <c r="N66" s="51"/>
      <c r="O66" s="51"/>
      <c r="P66" s="51"/>
      <c r="Q66" s="51"/>
      <c r="R66" s="51"/>
      <c r="S66" s="51"/>
      <c r="T66" s="51"/>
      <c r="U66" s="51"/>
      <c r="V66" s="51"/>
      <c r="W66" s="51"/>
      <c r="X66" s="51"/>
      <c r="Y66" s="51"/>
      <c r="Z66" s="51"/>
      <c r="AA66" s="51"/>
    </row>
    <row r="67" spans="2:27" x14ac:dyDescent="0.2">
      <c r="B67" s="48" t="s">
        <v>136</v>
      </c>
      <c r="C67" s="49">
        <f ca="1">IFERROR(IRR(OFFSET($E$63,,Input!$D$16-Input!$D$6,,25)),"no positive gross profit")</f>
        <v>0.68954071096369285</v>
      </c>
      <c r="D67" s="49"/>
      <c r="E67" s="51"/>
      <c r="F67" s="51"/>
      <c r="G67" s="51"/>
      <c r="H67" s="51"/>
      <c r="I67" s="51"/>
      <c r="J67" s="51"/>
      <c r="K67" s="51"/>
      <c r="L67" s="51"/>
      <c r="M67" s="51"/>
      <c r="N67" s="51"/>
      <c r="O67" s="51"/>
      <c r="P67" s="51"/>
      <c r="Q67" s="51"/>
      <c r="R67" s="51"/>
      <c r="S67" s="51"/>
      <c r="T67" s="51"/>
      <c r="U67" s="51"/>
      <c r="V67" s="51"/>
      <c r="W67" s="51"/>
      <c r="X67" s="51"/>
      <c r="Y67" s="51"/>
      <c r="Z67" s="51"/>
      <c r="AA67" s="51"/>
    </row>
    <row r="68" spans="2:27" x14ac:dyDescent="0.2">
      <c r="E68" s="51"/>
      <c r="F68" s="51"/>
      <c r="G68" s="51"/>
      <c r="H68" s="51"/>
      <c r="I68" s="51"/>
      <c r="J68" s="51"/>
      <c r="K68" s="51"/>
      <c r="L68" s="51"/>
      <c r="M68" s="51"/>
      <c r="N68" s="51"/>
      <c r="O68" s="51"/>
      <c r="P68" s="51"/>
      <c r="Q68" s="51"/>
      <c r="R68" s="51"/>
      <c r="S68" s="51"/>
      <c r="T68" s="51"/>
      <c r="U68" s="51"/>
      <c r="V68" s="51"/>
      <c r="W68" s="51"/>
      <c r="X68" s="51"/>
      <c r="Y68" s="51"/>
      <c r="Z68" s="51"/>
      <c r="AA68" s="51"/>
    </row>
  </sheetData>
  <sheetProtection sheet="1" objects="1" scenarios="1"/>
  <conditionalFormatting sqref="E4:AC12">
    <cfRule type="expression" dxfId="1" priority="1">
      <formula>E4=0</formula>
    </cfRule>
    <cfRule type="expression" dxfId="0" priority="2">
      <formula>E4=1</formula>
    </cfRule>
  </conditionalFormatting>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B031529BA094B970E844DE878650D" ma:contentTypeVersion="13" ma:contentTypeDescription="Een nieuw document maken." ma:contentTypeScope="" ma:versionID="78ebe843c8b4302bb7e3e1274b953c96">
  <xsd:schema xmlns:xsd="http://www.w3.org/2001/XMLSchema" xmlns:xs="http://www.w3.org/2001/XMLSchema" xmlns:p="http://schemas.microsoft.com/office/2006/metadata/properties" xmlns:ns2="ad698f0e-eced-4818-839d-c1523b23c26b" xmlns:ns3="a42408ce-fb73-4299-b17b-9c10d3e7839b" targetNamespace="http://schemas.microsoft.com/office/2006/metadata/properties" ma:root="true" ma:fieldsID="d033681f13bb94cf609d5fad0ed5fb71" ns2:_="" ns3:_="">
    <xsd:import namespace="ad698f0e-eced-4818-839d-c1523b23c26b"/>
    <xsd:import namespace="a42408ce-fb73-4299-b17b-9c10d3e7839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698f0e-eced-4818-839d-c1523b23c2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688fbfa3-fd90-42bf-b26a-0128e3167b27" ma:termSetId="09814cd3-568e-fe90-9814-8d621ff8fb84" ma:anchorId="fba54fb3-c3e1-fe81-a776-ca4b69148c4d" ma:open="true" ma:isKeyword="false">
      <xsd:complexType>
        <xsd:sequence>
          <xsd:element ref="pc:Terms" minOccurs="0" maxOccurs="1"/>
        </xsd:sequence>
      </xsd:complexType>
    </xsd:element>
    <xsd:element name="MediaServiceLocation" ma:index="15" nillable="true" ma:displayName="Location" ma:descrip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2408ce-fb73-4299-b17b-9c10d3e7839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89c1750-2e1d-4d70-8e81-b49c53bcfb99}" ma:internalName="TaxCatchAll" ma:showField="CatchAllData" ma:web="a42408ce-fb73-4299-b17b-9c10d3e7839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2408ce-fb73-4299-b17b-9c10d3e7839b" xsi:nil="true"/>
    <lcf76f155ced4ddcb4097134ff3c332f xmlns="ad698f0e-eced-4818-839d-c1523b23c26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16BEDE-E9C9-43F0-B210-43F0986A97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698f0e-eced-4818-839d-c1523b23c26b"/>
    <ds:schemaRef ds:uri="a42408ce-fb73-4299-b17b-9c10d3e783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92CF18-EDA2-4439-82D3-666CCCD4CDDB}">
  <ds:schemaRefs>
    <ds:schemaRef ds:uri="http://schemas.microsoft.com/office/2006/metadata/properties"/>
    <ds:schemaRef ds:uri="http://schemas.microsoft.com/office/infopath/2007/PartnerControls"/>
    <ds:schemaRef ds:uri="a42408ce-fb73-4299-b17b-9c10d3e7839b"/>
    <ds:schemaRef ds:uri="ad698f0e-eced-4818-839d-c1523b23c26b"/>
  </ds:schemaRefs>
</ds:datastoreItem>
</file>

<file path=customXml/itemProps3.xml><?xml version="1.0" encoding="utf-8"?>
<ds:datastoreItem xmlns:ds="http://schemas.openxmlformats.org/officeDocument/2006/customXml" ds:itemID="{80174B6B-BDAB-44F7-A80F-0B10697338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1</vt:i4>
      </vt:variant>
    </vt:vector>
  </HeadingPairs>
  <TitlesOfParts>
    <vt:vector size="5" baseType="lpstr">
      <vt:lpstr>Cover</vt:lpstr>
      <vt:lpstr>Input</vt:lpstr>
      <vt:lpstr>REDD</vt:lpstr>
      <vt:lpstr>IFM</vt:lpstr>
      <vt:lpstr>Contingency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Sicco Stortelder</dc:creator>
  <cp:keywords/>
  <dc:description/>
  <cp:lastModifiedBy>Anke Scheper</cp:lastModifiedBy>
  <cp:revision/>
  <dcterms:created xsi:type="dcterms:W3CDTF">2022-04-07T14:05:33Z</dcterms:created>
  <dcterms:modified xsi:type="dcterms:W3CDTF">2023-04-12T11:02:56Z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0x01010061DB031529BA094B970E844DE878650D</vt:lpwstr>
  </property>
  <property fmtid="{D5CDD505-2E9C-101B-9397-08002B2CF9AE}" pid="3" name="Order">
    <vt:r8>12501000</vt:r8>
  </property>
  <property fmtid="{D5CDD505-2E9C-101B-9397-08002B2CF9AE}" pid="4" name="MediaServiceImageTags">
    <vt:lpwstr/>
  </property>
</Properties>
</file>